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85" windowWidth="19815" windowHeight="7875"/>
  </bookViews>
  <sheets>
    <sheet name="Overview" sheetId="1" r:id="rId1"/>
    <sheet name="Pope Francis (Vatican State)" sheetId="2" r:id="rId2"/>
  </sheets>
  <definedNames>
    <definedName name="_xlnm._FilterDatabase" localSheetId="0" hidden="1">Overview!$A$5:$AD$374</definedName>
  </definedNames>
  <calcPr calcId="144525"/>
</workbook>
</file>

<file path=xl/calcChain.xml><?xml version="1.0" encoding="utf-8"?>
<calcChain xmlns="http://schemas.openxmlformats.org/spreadsheetml/2006/main">
  <c r="N8" i="1" l="1"/>
  <c r="N6" i="1"/>
  <c r="N57" i="1"/>
  <c r="N59" i="1"/>
  <c r="N35" i="1"/>
  <c r="N34" i="1"/>
  <c r="N33" i="1"/>
  <c r="N176" i="1"/>
  <c r="N165" i="1"/>
  <c r="N159" i="1"/>
  <c r="N154" i="1"/>
  <c r="N152" i="1"/>
  <c r="N149" i="1"/>
  <c r="N139" i="1"/>
  <c r="N133" i="1"/>
  <c r="N125" i="1"/>
  <c r="N123" i="1"/>
  <c r="N110" i="1"/>
  <c r="N70" i="1"/>
  <c r="N67" i="1"/>
  <c r="N54" i="1"/>
  <c r="N49" i="1"/>
  <c r="N47" i="1"/>
  <c r="N45" i="1"/>
  <c r="N44" i="1"/>
  <c r="N38" i="1"/>
  <c r="N39" i="1"/>
  <c r="N43" i="1"/>
  <c r="N20" i="1"/>
  <c r="N21" i="1"/>
  <c r="N25" i="1"/>
  <c r="N29" i="1"/>
  <c r="N26" i="1"/>
  <c r="N30" i="1"/>
  <c r="N32" i="1"/>
  <c r="N22" i="1"/>
  <c r="N23" i="1"/>
  <c r="N27" i="1"/>
  <c r="N31" i="1"/>
  <c r="N24" i="1"/>
  <c r="N28" i="1"/>
  <c r="N19" i="1"/>
  <c r="N18" i="1"/>
  <c r="N17" i="1"/>
  <c r="N15" i="1"/>
  <c r="N14" i="1"/>
  <c r="N13" i="1"/>
  <c r="Q61" i="1"/>
  <c r="O61" i="1"/>
  <c r="N61" i="1"/>
  <c r="K61" i="1"/>
  <c r="I61" i="1"/>
  <c r="J61" i="1"/>
  <c r="F61" i="1"/>
  <c r="C61" i="1"/>
  <c r="N12" i="1"/>
  <c r="N11" i="1"/>
  <c r="N10" i="1"/>
  <c r="N9" i="1"/>
  <c r="F1000" i="2"/>
  <c r="B1000" i="2"/>
  <c r="D999" i="2"/>
  <c r="F998" i="2"/>
  <c r="B998" i="2"/>
  <c r="D997" i="2"/>
  <c r="F996" i="2"/>
  <c r="B996" i="2"/>
  <c r="D995" i="2"/>
  <c r="F994" i="2"/>
  <c r="B994" i="2"/>
  <c r="D993" i="2"/>
  <c r="F992" i="2"/>
  <c r="B992" i="2"/>
  <c r="D991" i="2"/>
  <c r="F990" i="2"/>
  <c r="B990" i="2"/>
  <c r="D989" i="2"/>
  <c r="F988" i="2"/>
  <c r="B988" i="2"/>
  <c r="D987" i="2"/>
  <c r="F986" i="2"/>
  <c r="B986" i="2"/>
  <c r="D985" i="2"/>
  <c r="F984" i="2"/>
  <c r="B984" i="2"/>
  <c r="D983" i="2"/>
  <c r="F982" i="2"/>
  <c r="B982" i="2"/>
  <c r="D981" i="2"/>
  <c r="F980" i="2"/>
  <c r="B980" i="2"/>
  <c r="D979" i="2"/>
  <c r="F978" i="2"/>
  <c r="B978" i="2"/>
  <c r="D977" i="2"/>
  <c r="F976" i="2"/>
  <c r="B976" i="2"/>
  <c r="D975" i="2"/>
  <c r="F974" i="2"/>
  <c r="B974" i="2"/>
  <c r="D973" i="2"/>
  <c r="F972" i="2"/>
  <c r="B972" i="2"/>
  <c r="D971" i="2"/>
  <c r="F970" i="2"/>
  <c r="B970" i="2"/>
  <c r="D969" i="2"/>
  <c r="F968" i="2"/>
  <c r="B968" i="2"/>
  <c r="D967" i="2"/>
  <c r="F966" i="2"/>
  <c r="B966" i="2"/>
  <c r="D965" i="2"/>
  <c r="F964" i="2"/>
  <c r="B964" i="2"/>
  <c r="D963" i="2"/>
  <c r="F962" i="2"/>
  <c r="B962" i="2"/>
  <c r="D961" i="2"/>
  <c r="F960" i="2"/>
  <c r="B960" i="2"/>
  <c r="D959" i="2"/>
  <c r="F958" i="2"/>
  <c r="B958" i="2"/>
  <c r="D957" i="2"/>
  <c r="F956" i="2"/>
  <c r="B956" i="2"/>
  <c r="D955" i="2"/>
  <c r="F954" i="2"/>
  <c r="B954" i="2"/>
  <c r="D953" i="2"/>
  <c r="F952" i="2"/>
  <c r="B952" i="2"/>
  <c r="D951" i="2"/>
  <c r="F950" i="2"/>
  <c r="B950" i="2"/>
  <c r="D949" i="2"/>
  <c r="F948" i="2"/>
  <c r="B948" i="2"/>
  <c r="D947" i="2"/>
  <c r="F946" i="2"/>
  <c r="B946" i="2"/>
  <c r="D945" i="2"/>
  <c r="F944" i="2"/>
  <c r="B944" i="2"/>
  <c r="D943" i="2"/>
  <c r="F942" i="2"/>
  <c r="B942" i="2"/>
  <c r="D941" i="2"/>
  <c r="F940" i="2"/>
  <c r="B940" i="2"/>
  <c r="D939" i="2"/>
  <c r="F938" i="2"/>
  <c r="B938" i="2"/>
  <c r="D937" i="2"/>
  <c r="F936" i="2"/>
  <c r="B936" i="2"/>
  <c r="D935" i="2"/>
  <c r="F934" i="2"/>
  <c r="B934" i="2"/>
  <c r="D933" i="2"/>
  <c r="F932" i="2"/>
  <c r="B932" i="2"/>
  <c r="D931" i="2"/>
  <c r="F930" i="2"/>
  <c r="B930" i="2"/>
  <c r="D929" i="2"/>
  <c r="F928" i="2"/>
  <c r="B928" i="2"/>
  <c r="D927" i="2"/>
  <c r="F926" i="2"/>
  <c r="B926" i="2"/>
  <c r="D925" i="2"/>
  <c r="F924" i="2"/>
  <c r="B924" i="2"/>
  <c r="D923" i="2"/>
  <c r="F922" i="2"/>
  <c r="B922" i="2"/>
  <c r="D921" i="2"/>
  <c r="F920" i="2"/>
  <c r="B920" i="2"/>
  <c r="D919" i="2"/>
  <c r="F918" i="2"/>
  <c r="B918" i="2"/>
  <c r="D917" i="2"/>
  <c r="E1000" i="2"/>
  <c r="A1000" i="2"/>
  <c r="C999" i="2"/>
  <c r="E998" i="2"/>
  <c r="A998" i="2"/>
  <c r="C997" i="2"/>
  <c r="E996" i="2"/>
  <c r="A996" i="2"/>
  <c r="C995" i="2"/>
  <c r="E994" i="2"/>
  <c r="A994" i="2"/>
  <c r="C993" i="2"/>
  <c r="E992" i="2"/>
  <c r="A992" i="2"/>
  <c r="C991" i="2"/>
  <c r="E990" i="2"/>
  <c r="A990" i="2"/>
  <c r="C989" i="2"/>
  <c r="E988" i="2"/>
  <c r="A988" i="2"/>
  <c r="C987" i="2"/>
  <c r="E986" i="2"/>
  <c r="A986" i="2"/>
  <c r="C985" i="2"/>
  <c r="E984" i="2"/>
  <c r="A984" i="2"/>
  <c r="C983" i="2"/>
  <c r="E982" i="2"/>
  <c r="A982" i="2"/>
  <c r="C981" i="2"/>
  <c r="E980" i="2"/>
  <c r="A980" i="2"/>
  <c r="C979" i="2"/>
  <c r="E978" i="2"/>
  <c r="A978" i="2"/>
  <c r="C977" i="2"/>
  <c r="E976" i="2"/>
  <c r="A976" i="2"/>
  <c r="C975" i="2"/>
  <c r="E974" i="2"/>
  <c r="A974" i="2"/>
  <c r="C973" i="2"/>
  <c r="E972" i="2"/>
  <c r="A972" i="2"/>
  <c r="C971" i="2"/>
  <c r="E970" i="2"/>
  <c r="A970" i="2"/>
  <c r="C969" i="2"/>
  <c r="E968" i="2"/>
  <c r="A968" i="2"/>
  <c r="C967" i="2"/>
  <c r="E966" i="2"/>
  <c r="A966" i="2"/>
  <c r="C965" i="2"/>
  <c r="E964" i="2"/>
  <c r="A964" i="2"/>
  <c r="C963" i="2"/>
  <c r="E962" i="2"/>
  <c r="A962" i="2"/>
  <c r="C961" i="2"/>
  <c r="E960" i="2"/>
  <c r="A960" i="2"/>
  <c r="C959" i="2"/>
  <c r="E958" i="2"/>
  <c r="A958" i="2"/>
  <c r="C957" i="2"/>
  <c r="E956" i="2"/>
  <c r="A956" i="2"/>
  <c r="C955" i="2"/>
  <c r="E954" i="2"/>
  <c r="A954" i="2"/>
  <c r="C953" i="2"/>
  <c r="E952" i="2"/>
  <c r="A952" i="2"/>
  <c r="C951" i="2"/>
  <c r="E950" i="2"/>
  <c r="A950" i="2"/>
  <c r="C949" i="2"/>
  <c r="E948" i="2"/>
  <c r="A948" i="2"/>
  <c r="C947" i="2"/>
  <c r="E946" i="2"/>
  <c r="A946" i="2"/>
  <c r="C945" i="2"/>
  <c r="E944" i="2"/>
  <c r="A944" i="2"/>
  <c r="C943" i="2"/>
  <c r="E942" i="2"/>
  <c r="A942" i="2"/>
  <c r="C941" i="2"/>
  <c r="E940" i="2"/>
  <c r="A940" i="2"/>
  <c r="C939" i="2"/>
  <c r="E938" i="2"/>
  <c r="A938" i="2"/>
  <c r="C937" i="2"/>
  <c r="E936" i="2"/>
  <c r="A936" i="2"/>
  <c r="C935" i="2"/>
  <c r="E934" i="2"/>
  <c r="A934" i="2"/>
  <c r="C933" i="2"/>
  <c r="E932" i="2"/>
  <c r="A932" i="2"/>
  <c r="C931" i="2"/>
  <c r="E930" i="2"/>
  <c r="A930" i="2"/>
  <c r="C929" i="2"/>
  <c r="E928" i="2"/>
  <c r="A928" i="2"/>
  <c r="C927" i="2"/>
  <c r="E926" i="2"/>
  <c r="A926" i="2"/>
  <c r="C925" i="2"/>
  <c r="E924" i="2"/>
  <c r="A924" i="2"/>
  <c r="C923" i="2"/>
  <c r="E922" i="2"/>
  <c r="A922" i="2"/>
  <c r="C921" i="2"/>
  <c r="E920" i="2"/>
  <c r="A920" i="2"/>
  <c r="C919" i="2"/>
  <c r="E918" i="2"/>
  <c r="D1000" i="2"/>
  <c r="F999" i="2"/>
  <c r="B999" i="2"/>
  <c r="D998" i="2"/>
  <c r="F997" i="2"/>
  <c r="B997" i="2"/>
  <c r="D996" i="2"/>
  <c r="F995" i="2"/>
  <c r="B995" i="2"/>
  <c r="D994" i="2"/>
  <c r="F993" i="2"/>
  <c r="B993" i="2"/>
  <c r="D992" i="2"/>
  <c r="F991" i="2"/>
  <c r="B991" i="2"/>
  <c r="D990" i="2"/>
  <c r="F989" i="2"/>
  <c r="B989" i="2"/>
  <c r="D988" i="2"/>
  <c r="F987" i="2"/>
  <c r="B987" i="2"/>
  <c r="D986" i="2"/>
  <c r="F985" i="2"/>
  <c r="B985" i="2"/>
  <c r="D984" i="2"/>
  <c r="F983" i="2"/>
  <c r="B983" i="2"/>
  <c r="D982" i="2"/>
  <c r="F981" i="2"/>
  <c r="B981" i="2"/>
  <c r="D980" i="2"/>
  <c r="F979" i="2"/>
  <c r="B979" i="2"/>
  <c r="D978" i="2"/>
  <c r="F977" i="2"/>
  <c r="B977" i="2"/>
  <c r="D976" i="2"/>
  <c r="F975" i="2"/>
  <c r="B975" i="2"/>
  <c r="D974" i="2"/>
  <c r="F973" i="2"/>
  <c r="B973" i="2"/>
  <c r="D972" i="2"/>
  <c r="F971" i="2"/>
  <c r="B971" i="2"/>
  <c r="D970" i="2"/>
  <c r="F969" i="2"/>
  <c r="B969" i="2"/>
  <c r="D968" i="2"/>
  <c r="F967" i="2"/>
  <c r="B967" i="2"/>
  <c r="D966" i="2"/>
  <c r="F965" i="2"/>
  <c r="B965" i="2"/>
  <c r="D964" i="2"/>
  <c r="F963" i="2"/>
  <c r="B963" i="2"/>
  <c r="D962" i="2"/>
  <c r="F961" i="2"/>
  <c r="B961" i="2"/>
  <c r="D960" i="2"/>
  <c r="F959" i="2"/>
  <c r="B959" i="2"/>
  <c r="D958" i="2"/>
  <c r="F957" i="2"/>
  <c r="B957" i="2"/>
  <c r="D956" i="2"/>
  <c r="F955" i="2"/>
  <c r="B955" i="2"/>
  <c r="D954" i="2"/>
  <c r="F953" i="2"/>
  <c r="B953" i="2"/>
  <c r="D952" i="2"/>
  <c r="F951" i="2"/>
  <c r="B951" i="2"/>
  <c r="D950" i="2"/>
  <c r="F949" i="2"/>
  <c r="B949" i="2"/>
  <c r="D948" i="2"/>
  <c r="F947" i="2"/>
  <c r="B947" i="2"/>
  <c r="D946" i="2"/>
  <c r="F945" i="2"/>
  <c r="B945" i="2"/>
  <c r="D944" i="2"/>
  <c r="F943" i="2"/>
  <c r="B943" i="2"/>
  <c r="D942" i="2"/>
  <c r="F941" i="2"/>
  <c r="B941" i="2"/>
  <c r="D940" i="2"/>
  <c r="F939" i="2"/>
  <c r="B939" i="2"/>
  <c r="D938" i="2"/>
  <c r="F937" i="2"/>
  <c r="B937" i="2"/>
  <c r="D936" i="2"/>
  <c r="F935" i="2"/>
  <c r="B935" i="2"/>
  <c r="D934" i="2"/>
  <c r="F933" i="2"/>
  <c r="B933" i="2"/>
  <c r="D932" i="2"/>
  <c r="F931" i="2"/>
  <c r="B931" i="2"/>
  <c r="D930" i="2"/>
  <c r="F929" i="2"/>
  <c r="B929" i="2"/>
  <c r="D928" i="2"/>
  <c r="F927" i="2"/>
  <c r="B927" i="2"/>
  <c r="D926" i="2"/>
  <c r="F925" i="2"/>
  <c r="B925" i="2"/>
  <c r="D924" i="2"/>
  <c r="F923" i="2"/>
  <c r="B923" i="2"/>
  <c r="D922" i="2"/>
  <c r="F921" i="2"/>
  <c r="B921" i="2"/>
  <c r="D920" i="2"/>
  <c r="F919" i="2"/>
  <c r="B919" i="2"/>
  <c r="D918" i="2"/>
  <c r="F917" i="2"/>
  <c r="B917" i="2"/>
  <c r="D916" i="2"/>
  <c r="C1000" i="2"/>
  <c r="E999" i="2"/>
  <c r="A999" i="2"/>
  <c r="C998" i="2"/>
  <c r="E997" i="2"/>
  <c r="A997" i="2"/>
  <c r="C996" i="2"/>
  <c r="E995" i="2"/>
  <c r="A995" i="2"/>
  <c r="C994" i="2"/>
  <c r="E993" i="2"/>
  <c r="A993" i="2"/>
  <c r="C992" i="2"/>
  <c r="E991" i="2"/>
  <c r="A991" i="2"/>
  <c r="C990" i="2"/>
  <c r="E989" i="2"/>
  <c r="A989" i="2"/>
  <c r="C988" i="2"/>
  <c r="E987" i="2"/>
  <c r="A987" i="2"/>
  <c r="C986" i="2"/>
  <c r="E985" i="2"/>
  <c r="A985" i="2"/>
  <c r="C984" i="2"/>
  <c r="E983" i="2"/>
  <c r="A983" i="2"/>
  <c r="C982" i="2"/>
  <c r="E981" i="2"/>
  <c r="A981" i="2"/>
  <c r="C980" i="2"/>
  <c r="E979" i="2"/>
  <c r="A979" i="2"/>
  <c r="C978" i="2"/>
  <c r="E977" i="2"/>
  <c r="A977" i="2"/>
  <c r="C976" i="2"/>
  <c r="E975" i="2"/>
  <c r="A975" i="2"/>
  <c r="C974" i="2"/>
  <c r="E973" i="2"/>
  <c r="A973" i="2"/>
  <c r="C972" i="2"/>
  <c r="E971" i="2"/>
  <c r="A971" i="2"/>
  <c r="C970" i="2"/>
  <c r="E969" i="2"/>
  <c r="A969" i="2"/>
  <c r="C968" i="2"/>
  <c r="E967" i="2"/>
  <c r="A967" i="2"/>
  <c r="C966" i="2"/>
  <c r="E965" i="2"/>
  <c r="A965" i="2"/>
  <c r="C964" i="2"/>
  <c r="E963" i="2"/>
  <c r="A963" i="2"/>
  <c r="C962" i="2"/>
  <c r="E961" i="2"/>
  <c r="A961" i="2"/>
  <c r="C960" i="2"/>
  <c r="E959" i="2"/>
  <c r="A959" i="2"/>
  <c r="C958" i="2"/>
  <c r="E957" i="2"/>
  <c r="A957" i="2"/>
  <c r="C956" i="2"/>
  <c r="E955" i="2"/>
  <c r="A955" i="2"/>
  <c r="C954" i="2"/>
  <c r="E953" i="2"/>
  <c r="A953" i="2"/>
  <c r="C952" i="2"/>
  <c r="E951" i="2"/>
  <c r="A951" i="2"/>
  <c r="C950" i="2"/>
  <c r="E949" i="2"/>
  <c r="A949" i="2"/>
  <c r="C948" i="2"/>
  <c r="E947" i="2"/>
  <c r="A947" i="2"/>
  <c r="C946" i="2"/>
  <c r="E945" i="2"/>
  <c r="A945" i="2"/>
  <c r="C944" i="2"/>
  <c r="E943" i="2"/>
  <c r="A943" i="2"/>
  <c r="C942" i="2"/>
  <c r="E941" i="2"/>
  <c r="A941" i="2"/>
  <c r="C940" i="2"/>
  <c r="E939" i="2"/>
  <c r="A939" i="2"/>
  <c r="C938" i="2"/>
  <c r="E937" i="2"/>
  <c r="A937" i="2"/>
  <c r="C936" i="2"/>
  <c r="E935" i="2"/>
  <c r="A935" i="2"/>
  <c r="C934" i="2"/>
  <c r="E933" i="2"/>
  <c r="A933" i="2"/>
  <c r="C932" i="2"/>
  <c r="E931" i="2"/>
  <c r="A931" i="2"/>
  <c r="C930" i="2"/>
  <c r="E929" i="2"/>
  <c r="A929" i="2"/>
  <c r="C928" i="2"/>
  <c r="E927" i="2"/>
  <c r="A927" i="2"/>
  <c r="C926" i="2"/>
  <c r="E925" i="2"/>
  <c r="A925" i="2"/>
  <c r="C924" i="2"/>
  <c r="E923" i="2"/>
  <c r="A923" i="2"/>
  <c r="C922" i="2"/>
  <c r="E921" i="2"/>
  <c r="A921" i="2"/>
  <c r="C920" i="2"/>
  <c r="E919" i="2"/>
  <c r="A919" i="2"/>
  <c r="C918" i="2"/>
  <c r="E917" i="2"/>
  <c r="A918" i="2"/>
  <c r="E916" i="2"/>
  <c r="F915" i="2"/>
  <c r="B915" i="2"/>
  <c r="D914" i="2"/>
  <c r="F913" i="2"/>
  <c r="B913" i="2"/>
  <c r="D912" i="2"/>
  <c r="F911" i="2"/>
  <c r="B911" i="2"/>
  <c r="D910" i="2"/>
  <c r="F909" i="2"/>
  <c r="B909" i="2"/>
  <c r="D908" i="2"/>
  <c r="F907" i="2"/>
  <c r="B907" i="2"/>
  <c r="D906" i="2"/>
  <c r="F905" i="2"/>
  <c r="B905" i="2"/>
  <c r="D904" i="2"/>
  <c r="F903" i="2"/>
  <c r="B903" i="2"/>
  <c r="D902" i="2"/>
  <c r="F901" i="2"/>
  <c r="B901" i="2"/>
  <c r="D900" i="2"/>
  <c r="F899" i="2"/>
  <c r="B899" i="2"/>
  <c r="D898" i="2"/>
  <c r="F897" i="2"/>
  <c r="B897" i="2"/>
  <c r="D896" i="2"/>
  <c r="F895" i="2"/>
  <c r="B895" i="2"/>
  <c r="D894" i="2"/>
  <c r="F893" i="2"/>
  <c r="B893" i="2"/>
  <c r="D892" i="2"/>
  <c r="F891" i="2"/>
  <c r="B891" i="2"/>
  <c r="D890" i="2"/>
  <c r="F889" i="2"/>
  <c r="B889" i="2"/>
  <c r="D888" i="2"/>
  <c r="F887" i="2"/>
  <c r="B887" i="2"/>
  <c r="D886" i="2"/>
  <c r="F885" i="2"/>
  <c r="B885" i="2"/>
  <c r="D884" i="2"/>
  <c r="F883" i="2"/>
  <c r="B883" i="2"/>
  <c r="D882" i="2"/>
  <c r="F881" i="2"/>
  <c r="B881" i="2"/>
  <c r="D880" i="2"/>
  <c r="F879" i="2"/>
  <c r="B879" i="2"/>
  <c r="D878" i="2"/>
  <c r="F877" i="2"/>
  <c r="B877" i="2"/>
  <c r="D876" i="2"/>
  <c r="F875" i="2"/>
  <c r="B875" i="2"/>
  <c r="D874" i="2"/>
  <c r="F873" i="2"/>
  <c r="B873" i="2"/>
  <c r="D872" i="2"/>
  <c r="F871" i="2"/>
  <c r="B871" i="2"/>
  <c r="D870" i="2"/>
  <c r="F869" i="2"/>
  <c r="B869" i="2"/>
  <c r="D868" i="2"/>
  <c r="F867" i="2"/>
  <c r="B867" i="2"/>
  <c r="D866" i="2"/>
  <c r="F865" i="2"/>
  <c r="B865" i="2"/>
  <c r="D864" i="2"/>
  <c r="F863" i="2"/>
  <c r="B863" i="2"/>
  <c r="D862" i="2"/>
  <c r="F861" i="2"/>
  <c r="B861" i="2"/>
  <c r="D860" i="2"/>
  <c r="F859" i="2"/>
  <c r="B859" i="2"/>
  <c r="D858" i="2"/>
  <c r="F857" i="2"/>
  <c r="B857" i="2"/>
  <c r="D856" i="2"/>
  <c r="F855" i="2"/>
  <c r="B855" i="2"/>
  <c r="D854" i="2"/>
  <c r="F853" i="2"/>
  <c r="B853" i="2"/>
  <c r="D852" i="2"/>
  <c r="F851" i="2"/>
  <c r="B851" i="2"/>
  <c r="D850" i="2"/>
  <c r="F849" i="2"/>
  <c r="B849" i="2"/>
  <c r="D848" i="2"/>
  <c r="F847" i="2"/>
  <c r="B847" i="2"/>
  <c r="D846" i="2"/>
  <c r="F845" i="2"/>
  <c r="B845" i="2"/>
  <c r="D844" i="2"/>
  <c r="F843" i="2"/>
  <c r="B843" i="2"/>
  <c r="D842" i="2"/>
  <c r="F841" i="2"/>
  <c r="B841" i="2"/>
  <c r="D840" i="2"/>
  <c r="F839" i="2"/>
  <c r="B839" i="2"/>
  <c r="D838" i="2"/>
  <c r="F837" i="2"/>
  <c r="B837" i="2"/>
  <c r="D836" i="2"/>
  <c r="F835" i="2"/>
  <c r="B835" i="2"/>
  <c r="D834" i="2"/>
  <c r="F833" i="2"/>
  <c r="B833" i="2"/>
  <c r="C917" i="2"/>
  <c r="C916" i="2"/>
  <c r="E915" i="2"/>
  <c r="A915" i="2"/>
  <c r="C914" i="2"/>
  <c r="E913" i="2"/>
  <c r="A913" i="2"/>
  <c r="C912" i="2"/>
  <c r="E911" i="2"/>
  <c r="A911" i="2"/>
  <c r="C910" i="2"/>
  <c r="E909" i="2"/>
  <c r="A909" i="2"/>
  <c r="C908" i="2"/>
  <c r="E907" i="2"/>
  <c r="A907" i="2"/>
  <c r="C906" i="2"/>
  <c r="E905" i="2"/>
  <c r="A905" i="2"/>
  <c r="C904" i="2"/>
  <c r="E903" i="2"/>
  <c r="A903" i="2"/>
  <c r="C902" i="2"/>
  <c r="E901" i="2"/>
  <c r="A901" i="2"/>
  <c r="C900" i="2"/>
  <c r="E899" i="2"/>
  <c r="A899" i="2"/>
  <c r="C898" i="2"/>
  <c r="E897" i="2"/>
  <c r="A897" i="2"/>
  <c r="C896" i="2"/>
  <c r="E895" i="2"/>
  <c r="A895" i="2"/>
  <c r="C894" i="2"/>
  <c r="E893" i="2"/>
  <c r="A893" i="2"/>
  <c r="C892" i="2"/>
  <c r="E891" i="2"/>
  <c r="A891" i="2"/>
  <c r="C890" i="2"/>
  <c r="E889" i="2"/>
  <c r="A889" i="2"/>
  <c r="C888" i="2"/>
  <c r="E887" i="2"/>
  <c r="A887" i="2"/>
  <c r="C886" i="2"/>
  <c r="E885" i="2"/>
  <c r="A885" i="2"/>
  <c r="C884" i="2"/>
  <c r="E883" i="2"/>
  <c r="A883" i="2"/>
  <c r="C882" i="2"/>
  <c r="E881" i="2"/>
  <c r="A881" i="2"/>
  <c r="C880" i="2"/>
  <c r="E879" i="2"/>
  <c r="A879" i="2"/>
  <c r="C878" i="2"/>
  <c r="E877" i="2"/>
  <c r="A877" i="2"/>
  <c r="C876" i="2"/>
  <c r="E875" i="2"/>
  <c r="A875" i="2"/>
  <c r="C874" i="2"/>
  <c r="E873" i="2"/>
  <c r="A873" i="2"/>
  <c r="C872" i="2"/>
  <c r="E871" i="2"/>
  <c r="A871" i="2"/>
  <c r="C870" i="2"/>
  <c r="E869" i="2"/>
  <c r="A869" i="2"/>
  <c r="C868" i="2"/>
  <c r="E867" i="2"/>
  <c r="A867" i="2"/>
  <c r="C866" i="2"/>
  <c r="E865" i="2"/>
  <c r="A865" i="2"/>
  <c r="C864" i="2"/>
  <c r="E863" i="2"/>
  <c r="A863" i="2"/>
  <c r="C862" i="2"/>
  <c r="E861" i="2"/>
  <c r="A861" i="2"/>
  <c r="C860" i="2"/>
  <c r="E859" i="2"/>
  <c r="A859" i="2"/>
  <c r="C858" i="2"/>
  <c r="E857" i="2"/>
  <c r="A857" i="2"/>
  <c r="C856" i="2"/>
  <c r="E855" i="2"/>
  <c r="A917" i="2"/>
  <c r="B916" i="2"/>
  <c r="D915" i="2"/>
  <c r="F914" i="2"/>
  <c r="B914" i="2"/>
  <c r="D913" i="2"/>
  <c r="F912" i="2"/>
  <c r="B912" i="2"/>
  <c r="D911" i="2"/>
  <c r="F910" i="2"/>
  <c r="B910" i="2"/>
  <c r="D909" i="2"/>
  <c r="F908" i="2"/>
  <c r="B908" i="2"/>
  <c r="D907" i="2"/>
  <c r="F906" i="2"/>
  <c r="B906" i="2"/>
  <c r="D905" i="2"/>
  <c r="F904" i="2"/>
  <c r="B904" i="2"/>
  <c r="D903" i="2"/>
  <c r="F902" i="2"/>
  <c r="B902" i="2"/>
  <c r="D901" i="2"/>
  <c r="F900" i="2"/>
  <c r="B900" i="2"/>
  <c r="D899" i="2"/>
  <c r="F898" i="2"/>
  <c r="B898" i="2"/>
  <c r="D897" i="2"/>
  <c r="F896" i="2"/>
  <c r="B896" i="2"/>
  <c r="D895" i="2"/>
  <c r="F894" i="2"/>
  <c r="B894" i="2"/>
  <c r="D893" i="2"/>
  <c r="F892" i="2"/>
  <c r="B892" i="2"/>
  <c r="D891" i="2"/>
  <c r="F890" i="2"/>
  <c r="B890" i="2"/>
  <c r="D889" i="2"/>
  <c r="F888" i="2"/>
  <c r="B888" i="2"/>
  <c r="D887" i="2"/>
  <c r="F886" i="2"/>
  <c r="B886" i="2"/>
  <c r="D885" i="2"/>
  <c r="F884" i="2"/>
  <c r="B884" i="2"/>
  <c r="D883" i="2"/>
  <c r="F882" i="2"/>
  <c r="B882" i="2"/>
  <c r="D881" i="2"/>
  <c r="F880" i="2"/>
  <c r="B880" i="2"/>
  <c r="D879" i="2"/>
  <c r="F878" i="2"/>
  <c r="B878" i="2"/>
  <c r="D877" i="2"/>
  <c r="F876" i="2"/>
  <c r="B876" i="2"/>
  <c r="D875" i="2"/>
  <c r="F874" i="2"/>
  <c r="B874" i="2"/>
  <c r="D873" i="2"/>
  <c r="F872" i="2"/>
  <c r="B872" i="2"/>
  <c r="D871" i="2"/>
  <c r="F870" i="2"/>
  <c r="B870" i="2"/>
  <c r="D869" i="2"/>
  <c r="F868" i="2"/>
  <c r="B868" i="2"/>
  <c r="D867" i="2"/>
  <c r="F866" i="2"/>
  <c r="B866" i="2"/>
  <c r="D865" i="2"/>
  <c r="F864" i="2"/>
  <c r="B864" i="2"/>
  <c r="D863" i="2"/>
  <c r="F862" i="2"/>
  <c r="B862" i="2"/>
  <c r="D861" i="2"/>
  <c r="F860" i="2"/>
  <c r="B860" i="2"/>
  <c r="D859" i="2"/>
  <c r="F858" i="2"/>
  <c r="B858" i="2"/>
  <c r="D857" i="2"/>
  <c r="F856" i="2"/>
  <c r="B856" i="2"/>
  <c r="D855" i="2"/>
  <c r="F854" i="2"/>
  <c r="B854" i="2"/>
  <c r="D853" i="2"/>
  <c r="F852" i="2"/>
  <c r="B852" i="2"/>
  <c r="D851" i="2"/>
  <c r="F850" i="2"/>
  <c r="B850" i="2"/>
  <c r="D849" i="2"/>
  <c r="F848" i="2"/>
  <c r="B848" i="2"/>
  <c r="D847" i="2"/>
  <c r="F846" i="2"/>
  <c r="B846" i="2"/>
  <c r="D845" i="2"/>
  <c r="F844" i="2"/>
  <c r="B844" i="2"/>
  <c r="D843" i="2"/>
  <c r="F842" i="2"/>
  <c r="B842" i="2"/>
  <c r="D841" i="2"/>
  <c r="F840" i="2"/>
  <c r="B840" i="2"/>
  <c r="D839" i="2"/>
  <c r="F838" i="2"/>
  <c r="B838" i="2"/>
  <c r="D837" i="2"/>
  <c r="F836" i="2"/>
  <c r="B836" i="2"/>
  <c r="D835" i="2"/>
  <c r="F834" i="2"/>
  <c r="B834" i="2"/>
  <c r="D833" i="2"/>
  <c r="F832" i="2"/>
  <c r="F916" i="2"/>
  <c r="A916" i="2"/>
  <c r="C915" i="2"/>
  <c r="E914" i="2"/>
  <c r="A914" i="2"/>
  <c r="C913" i="2"/>
  <c r="E912" i="2"/>
  <c r="A912" i="2"/>
  <c r="C911" i="2"/>
  <c r="E910" i="2"/>
  <c r="A910" i="2"/>
  <c r="C909" i="2"/>
  <c r="E908" i="2"/>
  <c r="A906" i="2"/>
  <c r="C903" i="2"/>
  <c r="E900" i="2"/>
  <c r="A898" i="2"/>
  <c r="C895" i="2"/>
  <c r="E892" i="2"/>
  <c r="A890" i="2"/>
  <c r="C887" i="2"/>
  <c r="E884" i="2"/>
  <c r="A882" i="2"/>
  <c r="C879" i="2"/>
  <c r="E876" i="2"/>
  <c r="A874" i="2"/>
  <c r="C871" i="2"/>
  <c r="E868" i="2"/>
  <c r="A866" i="2"/>
  <c r="C863" i="2"/>
  <c r="E860" i="2"/>
  <c r="A858" i="2"/>
  <c r="C855" i="2"/>
  <c r="A854" i="2"/>
  <c r="E852" i="2"/>
  <c r="C851" i="2"/>
  <c r="A850" i="2"/>
  <c r="E848" i="2"/>
  <c r="C847" i="2"/>
  <c r="A846" i="2"/>
  <c r="E844" i="2"/>
  <c r="C843" i="2"/>
  <c r="A842" i="2"/>
  <c r="E840" i="2"/>
  <c r="C839" i="2"/>
  <c r="A838" i="2"/>
  <c r="E836" i="2"/>
  <c r="C835" i="2"/>
  <c r="A834" i="2"/>
  <c r="E832" i="2"/>
  <c r="A832" i="2"/>
  <c r="C831" i="2"/>
  <c r="E830" i="2"/>
  <c r="A830" i="2"/>
  <c r="C829" i="2"/>
  <c r="E828" i="2"/>
  <c r="A828" i="2"/>
  <c r="C827" i="2"/>
  <c r="E826" i="2"/>
  <c r="A826" i="2"/>
  <c r="C825" i="2"/>
  <c r="E824" i="2"/>
  <c r="A824" i="2"/>
  <c r="C823" i="2"/>
  <c r="E822" i="2"/>
  <c r="A822" i="2"/>
  <c r="C821" i="2"/>
  <c r="E820" i="2"/>
  <c r="A820" i="2"/>
  <c r="C819" i="2"/>
  <c r="E818" i="2"/>
  <c r="A818" i="2"/>
  <c r="C817" i="2"/>
  <c r="E816" i="2"/>
  <c r="A816" i="2"/>
  <c r="C815" i="2"/>
  <c r="E814" i="2"/>
  <c r="A814" i="2"/>
  <c r="A908" i="2"/>
  <c r="C905" i="2"/>
  <c r="E902" i="2"/>
  <c r="A900" i="2"/>
  <c r="C897" i="2"/>
  <c r="E894" i="2"/>
  <c r="A892" i="2"/>
  <c r="C889" i="2"/>
  <c r="E886" i="2"/>
  <c r="A884" i="2"/>
  <c r="C881" i="2"/>
  <c r="E878" i="2"/>
  <c r="A876" i="2"/>
  <c r="C873" i="2"/>
  <c r="E870" i="2"/>
  <c r="A868" i="2"/>
  <c r="C865" i="2"/>
  <c r="E862" i="2"/>
  <c r="A860" i="2"/>
  <c r="C857" i="2"/>
  <c r="A855" i="2"/>
  <c r="E853" i="2"/>
  <c r="C852" i="2"/>
  <c r="A851" i="2"/>
  <c r="E849" i="2"/>
  <c r="C848" i="2"/>
  <c r="A847" i="2"/>
  <c r="E845" i="2"/>
  <c r="C844" i="2"/>
  <c r="A843" i="2"/>
  <c r="E841" i="2"/>
  <c r="C840" i="2"/>
  <c r="A839" i="2"/>
  <c r="E837" i="2"/>
  <c r="C836" i="2"/>
  <c r="A835" i="2"/>
  <c r="E833" i="2"/>
  <c r="D832" i="2"/>
  <c r="F831" i="2"/>
  <c r="B831" i="2"/>
  <c r="D830" i="2"/>
  <c r="F829" i="2"/>
  <c r="B829" i="2"/>
  <c r="D828" i="2"/>
  <c r="F827" i="2"/>
  <c r="B827" i="2"/>
  <c r="D826" i="2"/>
  <c r="F825" i="2"/>
  <c r="B825" i="2"/>
  <c r="D824" i="2"/>
  <c r="F823" i="2"/>
  <c r="B823" i="2"/>
  <c r="D822" i="2"/>
  <c r="F821" i="2"/>
  <c r="B821" i="2"/>
  <c r="D820" i="2"/>
  <c r="F819" i="2"/>
  <c r="B819" i="2"/>
  <c r="D818" i="2"/>
  <c r="F817" i="2"/>
  <c r="B817" i="2"/>
  <c r="D816" i="2"/>
  <c r="F815" i="2"/>
  <c r="B815" i="2"/>
  <c r="D814" i="2"/>
  <c r="C907" i="2"/>
  <c r="E904" i="2"/>
  <c r="A902" i="2"/>
  <c r="C899" i="2"/>
  <c r="E896" i="2"/>
  <c r="A894" i="2"/>
  <c r="C891" i="2"/>
  <c r="E888" i="2"/>
  <c r="A886" i="2"/>
  <c r="C883" i="2"/>
  <c r="E880" i="2"/>
  <c r="A878" i="2"/>
  <c r="C875" i="2"/>
  <c r="E872" i="2"/>
  <c r="A870" i="2"/>
  <c r="C867" i="2"/>
  <c r="E864" i="2"/>
  <c r="A862" i="2"/>
  <c r="C859" i="2"/>
  <c r="E856" i="2"/>
  <c r="E854" i="2"/>
  <c r="C853" i="2"/>
  <c r="A852" i="2"/>
  <c r="E850" i="2"/>
  <c r="C849" i="2"/>
  <c r="A848" i="2"/>
  <c r="E846" i="2"/>
  <c r="C845" i="2"/>
  <c r="A844" i="2"/>
  <c r="E842" i="2"/>
  <c r="C841" i="2"/>
  <c r="A840" i="2"/>
  <c r="E838" i="2"/>
  <c r="C837" i="2"/>
  <c r="A836" i="2"/>
  <c r="E834" i="2"/>
  <c r="C833" i="2"/>
  <c r="C832" i="2"/>
  <c r="E831" i="2"/>
  <c r="A831" i="2"/>
  <c r="C830" i="2"/>
  <c r="E829" i="2"/>
  <c r="A829" i="2"/>
  <c r="C828" i="2"/>
  <c r="E827" i="2"/>
  <c r="A827" i="2"/>
  <c r="C826" i="2"/>
  <c r="E825" i="2"/>
  <c r="A825" i="2"/>
  <c r="C824" i="2"/>
  <c r="E823" i="2"/>
  <c r="A823" i="2"/>
  <c r="C822" i="2"/>
  <c r="E821" i="2"/>
  <c r="A821" i="2"/>
  <c r="C820" i="2"/>
  <c r="E819" i="2"/>
  <c r="A819" i="2"/>
  <c r="C818" i="2"/>
  <c r="E817" i="2"/>
  <c r="A817" i="2"/>
  <c r="C816" i="2"/>
  <c r="E815" i="2"/>
  <c r="A815" i="2"/>
  <c r="C814" i="2"/>
  <c r="E813" i="2"/>
  <c r="A813" i="2"/>
  <c r="C812" i="2"/>
  <c r="E811" i="2"/>
  <c r="A811" i="2"/>
  <c r="C810" i="2"/>
  <c r="E809" i="2"/>
  <c r="A809" i="2"/>
  <c r="C808" i="2"/>
  <c r="E807" i="2"/>
  <c r="A807" i="2"/>
  <c r="C806" i="2"/>
  <c r="E805" i="2"/>
  <c r="A805" i="2"/>
  <c r="C804" i="2"/>
  <c r="E803" i="2"/>
  <c r="A803" i="2"/>
  <c r="C802" i="2"/>
  <c r="E801" i="2"/>
  <c r="A801" i="2"/>
  <c r="C800" i="2"/>
  <c r="E799" i="2"/>
  <c r="A799" i="2"/>
  <c r="C798" i="2"/>
  <c r="E797" i="2"/>
  <c r="A797" i="2"/>
  <c r="C796" i="2"/>
  <c r="E795" i="2"/>
  <c r="A795" i="2"/>
  <c r="C794" i="2"/>
  <c r="E793" i="2"/>
  <c r="A793" i="2"/>
  <c r="C792" i="2"/>
  <c r="E791" i="2"/>
  <c r="A791" i="2"/>
  <c r="C790" i="2"/>
  <c r="E789" i="2"/>
  <c r="A789" i="2"/>
  <c r="C788" i="2"/>
  <c r="E787" i="2"/>
  <c r="A787" i="2"/>
  <c r="C786" i="2"/>
  <c r="E785" i="2"/>
  <c r="A785" i="2"/>
  <c r="C784" i="2"/>
  <c r="E783" i="2"/>
  <c r="A783" i="2"/>
  <c r="C782" i="2"/>
  <c r="E781" i="2"/>
  <c r="A781" i="2"/>
  <c r="C780" i="2"/>
  <c r="E779" i="2"/>
  <c r="A779" i="2"/>
  <c r="C778" i="2"/>
  <c r="E777" i="2"/>
  <c r="A777" i="2"/>
  <c r="C776" i="2"/>
  <c r="E775" i="2"/>
  <c r="A775" i="2"/>
  <c r="C774" i="2"/>
  <c r="E773" i="2"/>
  <c r="A773" i="2"/>
  <c r="E906" i="2"/>
  <c r="A904" i="2"/>
  <c r="C901" i="2"/>
  <c r="E898" i="2"/>
  <c r="A896" i="2"/>
  <c r="C893" i="2"/>
  <c r="E890" i="2"/>
  <c r="A888" i="2"/>
  <c r="C885" i="2"/>
  <c r="E882" i="2"/>
  <c r="A880" i="2"/>
  <c r="C877" i="2"/>
  <c r="E874" i="2"/>
  <c r="A872" i="2"/>
  <c r="C869" i="2"/>
  <c r="E866" i="2"/>
  <c r="A864" i="2"/>
  <c r="C861" i="2"/>
  <c r="E858" i="2"/>
  <c r="A856" i="2"/>
  <c r="C854" i="2"/>
  <c r="A853" i="2"/>
  <c r="E851" i="2"/>
  <c r="C850" i="2"/>
  <c r="A849" i="2"/>
  <c r="E847" i="2"/>
  <c r="C846" i="2"/>
  <c r="A845" i="2"/>
  <c r="E843" i="2"/>
  <c r="C842" i="2"/>
  <c r="A841" i="2"/>
  <c r="E839" i="2"/>
  <c r="C838" i="2"/>
  <c r="A837" i="2"/>
  <c r="E835" i="2"/>
  <c r="C834" i="2"/>
  <c r="A833" i="2"/>
  <c r="B832" i="2"/>
  <c r="D831" i="2"/>
  <c r="F830" i="2"/>
  <c r="B830" i="2"/>
  <c r="D829" i="2"/>
  <c r="F828" i="2"/>
  <c r="B828" i="2"/>
  <c r="D827" i="2"/>
  <c r="F826" i="2"/>
  <c r="B826" i="2"/>
  <c r="D825" i="2"/>
  <c r="F824" i="2"/>
  <c r="B824" i="2"/>
  <c r="D823" i="2"/>
  <c r="F822" i="2"/>
  <c r="B822" i="2"/>
  <c r="D821" i="2"/>
  <c r="F820" i="2"/>
  <c r="B820" i="2"/>
  <c r="D819" i="2"/>
  <c r="F818" i="2"/>
  <c r="B818" i="2"/>
  <c r="D817" i="2"/>
  <c r="F816" i="2"/>
  <c r="B816" i="2"/>
  <c r="D815" i="2"/>
  <c r="F814" i="2"/>
  <c r="B814" i="2"/>
  <c r="D813" i="2"/>
  <c r="F812" i="2"/>
  <c r="B812" i="2"/>
  <c r="D811" i="2"/>
  <c r="F810" i="2"/>
  <c r="B810" i="2"/>
  <c r="D809" i="2"/>
  <c r="F808" i="2"/>
  <c r="B808" i="2"/>
  <c r="D807" i="2"/>
  <c r="F806" i="2"/>
  <c r="B806" i="2"/>
  <c r="D805" i="2"/>
  <c r="F804" i="2"/>
  <c r="B804" i="2"/>
  <c r="D803" i="2"/>
  <c r="F802" i="2"/>
  <c r="B802" i="2"/>
  <c r="D801" i="2"/>
  <c r="F800" i="2"/>
  <c r="B800" i="2"/>
  <c r="D799" i="2"/>
  <c r="F798" i="2"/>
  <c r="B798" i="2"/>
  <c r="D797" i="2"/>
  <c r="F796" i="2"/>
  <c r="B796" i="2"/>
  <c r="D795" i="2"/>
  <c r="F794" i="2"/>
  <c r="B794" i="2"/>
  <c r="D793" i="2"/>
  <c r="F792" i="2"/>
  <c r="B792" i="2"/>
  <c r="D791" i="2"/>
  <c r="F790" i="2"/>
  <c r="B790" i="2"/>
  <c r="D789" i="2"/>
  <c r="F788" i="2"/>
  <c r="B788" i="2"/>
  <c r="D787" i="2"/>
  <c r="F786" i="2"/>
  <c r="B786" i="2"/>
  <c r="D785" i="2"/>
  <c r="F784" i="2"/>
  <c r="B784" i="2"/>
  <c r="D783" i="2"/>
  <c r="F782" i="2"/>
  <c r="B782" i="2"/>
  <c r="D781" i="2"/>
  <c r="F780" i="2"/>
  <c r="B780" i="2"/>
  <c r="D779" i="2"/>
  <c r="F778" i="2"/>
  <c r="B778" i="2"/>
  <c r="D777" i="2"/>
  <c r="F776" i="2"/>
  <c r="B776" i="2"/>
  <c r="D775" i="2"/>
  <c r="F774" i="2"/>
  <c r="B774" i="2"/>
  <c r="D773" i="2"/>
  <c r="F772" i="2"/>
  <c r="F813" i="2"/>
  <c r="D812" i="2"/>
  <c r="B811" i="2"/>
  <c r="F809" i="2"/>
  <c r="D808" i="2"/>
  <c r="B807" i="2"/>
  <c r="F805" i="2"/>
  <c r="D804" i="2"/>
  <c r="B803" i="2"/>
  <c r="F801" i="2"/>
  <c r="D800" i="2"/>
  <c r="B799" i="2"/>
  <c r="F797" i="2"/>
  <c r="D796" i="2"/>
  <c r="B795" i="2"/>
  <c r="F793" i="2"/>
  <c r="D792" i="2"/>
  <c r="B791" i="2"/>
  <c r="F789" i="2"/>
  <c r="D788" i="2"/>
  <c r="B787" i="2"/>
  <c r="F785" i="2"/>
  <c r="D784" i="2"/>
  <c r="B783" i="2"/>
  <c r="F781" i="2"/>
  <c r="D780" i="2"/>
  <c r="B779" i="2"/>
  <c r="F777" i="2"/>
  <c r="D776" i="2"/>
  <c r="B775" i="2"/>
  <c r="F773" i="2"/>
  <c r="D772" i="2"/>
  <c r="F771" i="2"/>
  <c r="B771" i="2"/>
  <c r="D770" i="2"/>
  <c r="F769" i="2"/>
  <c r="B769" i="2"/>
  <c r="D768" i="2"/>
  <c r="F767" i="2"/>
  <c r="B767" i="2"/>
  <c r="D766" i="2"/>
  <c r="F765" i="2"/>
  <c r="B765" i="2"/>
  <c r="D764" i="2"/>
  <c r="F763" i="2"/>
  <c r="B763" i="2"/>
  <c r="D762" i="2"/>
  <c r="F761" i="2"/>
  <c r="B761" i="2"/>
  <c r="D760" i="2"/>
  <c r="F759" i="2"/>
  <c r="B759" i="2"/>
  <c r="D758" i="2"/>
  <c r="F757" i="2"/>
  <c r="B757" i="2"/>
  <c r="D756" i="2"/>
  <c r="F755" i="2"/>
  <c r="B755" i="2"/>
  <c r="D754" i="2"/>
  <c r="F753" i="2"/>
  <c r="B753" i="2"/>
  <c r="D752" i="2"/>
  <c r="F751" i="2"/>
  <c r="B751" i="2"/>
  <c r="D750" i="2"/>
  <c r="F749" i="2"/>
  <c r="B749" i="2"/>
  <c r="D748" i="2"/>
  <c r="F747" i="2"/>
  <c r="B747" i="2"/>
  <c r="D746" i="2"/>
  <c r="F745" i="2"/>
  <c r="B745" i="2"/>
  <c r="D744" i="2"/>
  <c r="F743" i="2"/>
  <c r="B743" i="2"/>
  <c r="D742" i="2"/>
  <c r="F741" i="2"/>
  <c r="B741" i="2"/>
  <c r="D740" i="2"/>
  <c r="F739" i="2"/>
  <c r="B739" i="2"/>
  <c r="D738" i="2"/>
  <c r="F737" i="2"/>
  <c r="B737" i="2"/>
  <c r="D736" i="2"/>
  <c r="F735" i="2"/>
  <c r="B735" i="2"/>
  <c r="D734" i="2"/>
  <c r="F733" i="2"/>
  <c r="B733" i="2"/>
  <c r="D732" i="2"/>
  <c r="F731" i="2"/>
  <c r="B731" i="2"/>
  <c r="D730" i="2"/>
  <c r="F729" i="2"/>
  <c r="B729" i="2"/>
  <c r="D728" i="2"/>
  <c r="F727" i="2"/>
  <c r="B727" i="2"/>
  <c r="D726" i="2"/>
  <c r="F725" i="2"/>
  <c r="B725" i="2"/>
  <c r="D724" i="2"/>
  <c r="F723" i="2"/>
  <c r="B723" i="2"/>
  <c r="D722" i="2"/>
  <c r="F721" i="2"/>
  <c r="B721" i="2"/>
  <c r="D720" i="2"/>
  <c r="F719" i="2"/>
  <c r="B719" i="2"/>
  <c r="D718" i="2"/>
  <c r="F717" i="2"/>
  <c r="B717" i="2"/>
  <c r="D716" i="2"/>
  <c r="F715" i="2"/>
  <c r="B715" i="2"/>
  <c r="D714" i="2"/>
  <c r="C813" i="2"/>
  <c r="A812" i="2"/>
  <c r="E810" i="2"/>
  <c r="C809" i="2"/>
  <c r="A808" i="2"/>
  <c r="E806" i="2"/>
  <c r="C805" i="2"/>
  <c r="A804" i="2"/>
  <c r="E802" i="2"/>
  <c r="C801" i="2"/>
  <c r="A800" i="2"/>
  <c r="E798" i="2"/>
  <c r="C797" i="2"/>
  <c r="A796" i="2"/>
  <c r="E794" i="2"/>
  <c r="C793" i="2"/>
  <c r="A792" i="2"/>
  <c r="E790" i="2"/>
  <c r="C789" i="2"/>
  <c r="A788" i="2"/>
  <c r="E786" i="2"/>
  <c r="C785" i="2"/>
  <c r="A784" i="2"/>
  <c r="E782" i="2"/>
  <c r="C781" i="2"/>
  <c r="A780" i="2"/>
  <c r="E778" i="2"/>
  <c r="C777" i="2"/>
  <c r="A776" i="2"/>
  <c r="E774" i="2"/>
  <c r="C773" i="2"/>
  <c r="C772" i="2"/>
  <c r="E771" i="2"/>
  <c r="A771" i="2"/>
  <c r="C770" i="2"/>
  <c r="E769" i="2"/>
  <c r="A769" i="2"/>
  <c r="C768" i="2"/>
  <c r="E767" i="2"/>
  <c r="A767" i="2"/>
  <c r="C766" i="2"/>
  <c r="E765" i="2"/>
  <c r="A765" i="2"/>
  <c r="C764" i="2"/>
  <c r="E763" i="2"/>
  <c r="A763" i="2"/>
  <c r="C762" i="2"/>
  <c r="E761" i="2"/>
  <c r="A761" i="2"/>
  <c r="C760" i="2"/>
  <c r="E759" i="2"/>
  <c r="A759" i="2"/>
  <c r="C758" i="2"/>
  <c r="E757" i="2"/>
  <c r="A757" i="2"/>
  <c r="C756" i="2"/>
  <c r="E755" i="2"/>
  <c r="A755" i="2"/>
  <c r="C754" i="2"/>
  <c r="E753" i="2"/>
  <c r="A753" i="2"/>
  <c r="C752" i="2"/>
  <c r="E751" i="2"/>
  <c r="A751" i="2"/>
  <c r="C750" i="2"/>
  <c r="E749" i="2"/>
  <c r="A749" i="2"/>
  <c r="C748" i="2"/>
  <c r="E747" i="2"/>
  <c r="A747" i="2"/>
  <c r="C746" i="2"/>
  <c r="E745" i="2"/>
  <c r="A745" i="2"/>
  <c r="C744" i="2"/>
  <c r="E743" i="2"/>
  <c r="A743" i="2"/>
  <c r="C742" i="2"/>
  <c r="E741" i="2"/>
  <c r="A741" i="2"/>
  <c r="C740" i="2"/>
  <c r="E739" i="2"/>
  <c r="A739" i="2"/>
  <c r="C738" i="2"/>
  <c r="E737" i="2"/>
  <c r="A737" i="2"/>
  <c r="C736" i="2"/>
  <c r="E735" i="2"/>
  <c r="A735" i="2"/>
  <c r="C734" i="2"/>
  <c r="E733" i="2"/>
  <c r="A733" i="2"/>
  <c r="C732" i="2"/>
  <c r="E731" i="2"/>
  <c r="A731" i="2"/>
  <c r="C730" i="2"/>
  <c r="E729" i="2"/>
  <c r="A729" i="2"/>
  <c r="C728" i="2"/>
  <c r="E727" i="2"/>
  <c r="A727" i="2"/>
  <c r="C726" i="2"/>
  <c r="E725" i="2"/>
  <c r="A725" i="2"/>
  <c r="C724" i="2"/>
  <c r="E723" i="2"/>
  <c r="A723" i="2"/>
  <c r="C722" i="2"/>
  <c r="E721" i="2"/>
  <c r="A721" i="2"/>
  <c r="C720" i="2"/>
  <c r="E719" i="2"/>
  <c r="A719" i="2"/>
  <c r="C718" i="2"/>
  <c r="E717" i="2"/>
  <c r="A717" i="2"/>
  <c r="C716" i="2"/>
  <c r="E715" i="2"/>
  <c r="A715" i="2"/>
  <c r="C714" i="2"/>
  <c r="E713" i="2"/>
  <c r="A713" i="2"/>
  <c r="C712" i="2"/>
  <c r="E711" i="2"/>
  <c r="A711" i="2"/>
  <c r="C710" i="2"/>
  <c r="E709" i="2"/>
  <c r="A709" i="2"/>
  <c r="B813" i="2"/>
  <c r="F811" i="2"/>
  <c r="D810" i="2"/>
  <c r="B809" i="2"/>
  <c r="F807" i="2"/>
  <c r="D806" i="2"/>
  <c r="B805" i="2"/>
  <c r="F803" i="2"/>
  <c r="D802" i="2"/>
  <c r="B801" i="2"/>
  <c r="F799" i="2"/>
  <c r="D798" i="2"/>
  <c r="B797" i="2"/>
  <c r="F795" i="2"/>
  <c r="D794" i="2"/>
  <c r="B793" i="2"/>
  <c r="F791" i="2"/>
  <c r="D790" i="2"/>
  <c r="B789" i="2"/>
  <c r="F787" i="2"/>
  <c r="D786" i="2"/>
  <c r="B785" i="2"/>
  <c r="F783" i="2"/>
  <c r="D782" i="2"/>
  <c r="B781" i="2"/>
  <c r="F779" i="2"/>
  <c r="D778" i="2"/>
  <c r="B777" i="2"/>
  <c r="F775" i="2"/>
  <c r="D774" i="2"/>
  <c r="B773" i="2"/>
  <c r="B772" i="2"/>
  <c r="D771" i="2"/>
  <c r="F770" i="2"/>
  <c r="B770" i="2"/>
  <c r="D769" i="2"/>
  <c r="F768" i="2"/>
  <c r="B768" i="2"/>
  <c r="D767" i="2"/>
  <c r="F766" i="2"/>
  <c r="B766" i="2"/>
  <c r="D765" i="2"/>
  <c r="F764" i="2"/>
  <c r="B764" i="2"/>
  <c r="D763" i="2"/>
  <c r="F762" i="2"/>
  <c r="B762" i="2"/>
  <c r="D761" i="2"/>
  <c r="F760" i="2"/>
  <c r="B760" i="2"/>
  <c r="D759" i="2"/>
  <c r="F758" i="2"/>
  <c r="B758" i="2"/>
  <c r="D757" i="2"/>
  <c r="F756" i="2"/>
  <c r="B756" i="2"/>
  <c r="D755" i="2"/>
  <c r="F754" i="2"/>
  <c r="B754" i="2"/>
  <c r="D753" i="2"/>
  <c r="F752" i="2"/>
  <c r="B752" i="2"/>
  <c r="D751" i="2"/>
  <c r="F750" i="2"/>
  <c r="B750" i="2"/>
  <c r="D749" i="2"/>
  <c r="F748" i="2"/>
  <c r="B748" i="2"/>
  <c r="D747" i="2"/>
  <c r="F746" i="2"/>
  <c r="B746" i="2"/>
  <c r="D745" i="2"/>
  <c r="F744" i="2"/>
  <c r="B744" i="2"/>
  <c r="D743" i="2"/>
  <c r="F742" i="2"/>
  <c r="B742" i="2"/>
  <c r="D741" i="2"/>
  <c r="F740" i="2"/>
  <c r="B740" i="2"/>
  <c r="D739" i="2"/>
  <c r="F738" i="2"/>
  <c r="B738" i="2"/>
  <c r="D737" i="2"/>
  <c r="F736" i="2"/>
  <c r="B736" i="2"/>
  <c r="D735" i="2"/>
  <c r="F734" i="2"/>
  <c r="B734" i="2"/>
  <c r="D733" i="2"/>
  <c r="F732" i="2"/>
  <c r="B732" i="2"/>
  <c r="D731" i="2"/>
  <c r="F730" i="2"/>
  <c r="B730" i="2"/>
  <c r="D729" i="2"/>
  <c r="F728" i="2"/>
  <c r="B728" i="2"/>
  <c r="D727" i="2"/>
  <c r="F726" i="2"/>
  <c r="B726" i="2"/>
  <c r="D725" i="2"/>
  <c r="F724" i="2"/>
  <c r="B724" i="2"/>
  <c r="D723" i="2"/>
  <c r="F722" i="2"/>
  <c r="B722" i="2"/>
  <c r="D721" i="2"/>
  <c r="F720" i="2"/>
  <c r="B720" i="2"/>
  <c r="D719" i="2"/>
  <c r="F718" i="2"/>
  <c r="B718" i="2"/>
  <c r="D717" i="2"/>
  <c r="F716" i="2"/>
  <c r="B716" i="2"/>
  <c r="D715" i="2"/>
  <c r="F714" i="2"/>
  <c r="B714" i="2"/>
  <c r="D713" i="2"/>
  <c r="F712" i="2"/>
  <c r="B712" i="2"/>
  <c r="D711" i="2"/>
  <c r="F710" i="2"/>
  <c r="E812" i="2"/>
  <c r="C811" i="2"/>
  <c r="A810" i="2"/>
  <c r="E808" i="2"/>
  <c r="C807" i="2"/>
  <c r="A806" i="2"/>
  <c r="E804" i="2"/>
  <c r="C803" i="2"/>
  <c r="A802" i="2"/>
  <c r="E800" i="2"/>
  <c r="C799" i="2"/>
  <c r="A798" i="2"/>
  <c r="E796" i="2"/>
  <c r="C795" i="2"/>
  <c r="A794" i="2"/>
  <c r="E792" i="2"/>
  <c r="C791" i="2"/>
  <c r="A790" i="2"/>
  <c r="E788" i="2"/>
  <c r="C787" i="2"/>
  <c r="A786" i="2"/>
  <c r="E784" i="2"/>
  <c r="C783" i="2"/>
  <c r="A782" i="2"/>
  <c r="E780" i="2"/>
  <c r="C779" i="2"/>
  <c r="A778" i="2"/>
  <c r="E776" i="2"/>
  <c r="C775" i="2"/>
  <c r="A774" i="2"/>
  <c r="E772" i="2"/>
  <c r="A772" i="2"/>
  <c r="C771" i="2"/>
  <c r="E770" i="2"/>
  <c r="A770" i="2"/>
  <c r="C769" i="2"/>
  <c r="E768" i="2"/>
  <c r="A768" i="2"/>
  <c r="C767" i="2"/>
  <c r="E766" i="2"/>
  <c r="A766" i="2"/>
  <c r="C765" i="2"/>
  <c r="E764" i="2"/>
  <c r="A764" i="2"/>
  <c r="C763" i="2"/>
  <c r="E762" i="2"/>
  <c r="A762" i="2"/>
  <c r="C761" i="2"/>
  <c r="E760" i="2"/>
  <c r="A760" i="2"/>
  <c r="C759" i="2"/>
  <c r="E758" i="2"/>
  <c r="A758" i="2"/>
  <c r="C757" i="2"/>
  <c r="E756" i="2"/>
  <c r="A756" i="2"/>
  <c r="C755" i="2"/>
  <c r="E754" i="2"/>
  <c r="A754" i="2"/>
  <c r="C753" i="2"/>
  <c r="E752" i="2"/>
  <c r="A752" i="2"/>
  <c r="C751" i="2"/>
  <c r="E750" i="2"/>
  <c r="A750" i="2"/>
  <c r="C749" i="2"/>
  <c r="E748" i="2"/>
  <c r="A748" i="2"/>
  <c r="C747" i="2"/>
  <c r="E746" i="2"/>
  <c r="A746" i="2"/>
  <c r="C745" i="2"/>
  <c r="E744" i="2"/>
  <c r="A744" i="2"/>
  <c r="C743" i="2"/>
  <c r="E742" i="2"/>
  <c r="A742" i="2"/>
  <c r="C741" i="2"/>
  <c r="E740" i="2"/>
  <c r="A740" i="2"/>
  <c r="C739" i="2"/>
  <c r="E738" i="2"/>
  <c r="A738" i="2"/>
  <c r="C737" i="2"/>
  <c r="E736" i="2"/>
  <c r="A736" i="2"/>
  <c r="C735" i="2"/>
  <c r="E734" i="2"/>
  <c r="A734" i="2"/>
  <c r="C733" i="2"/>
  <c r="E732" i="2"/>
  <c r="A732" i="2"/>
  <c r="C731" i="2"/>
  <c r="E730" i="2"/>
  <c r="A730" i="2"/>
  <c r="C729" i="2"/>
  <c r="E728" i="2"/>
  <c r="A728" i="2"/>
  <c r="C727" i="2"/>
  <c r="E726" i="2"/>
  <c r="A726" i="2"/>
  <c r="C725" i="2"/>
  <c r="E724" i="2"/>
  <c r="A724" i="2"/>
  <c r="C723" i="2"/>
  <c r="E722" i="2"/>
  <c r="A722" i="2"/>
  <c r="C721" i="2"/>
  <c r="E720" i="2"/>
  <c r="A720" i="2"/>
  <c r="C719" i="2"/>
  <c r="E718" i="2"/>
  <c r="A718" i="2"/>
  <c r="C715" i="2"/>
  <c r="C713" i="2"/>
  <c r="A712" i="2"/>
  <c r="E710" i="2"/>
  <c r="F709" i="2"/>
  <c r="F708" i="2"/>
  <c r="B708" i="2"/>
  <c r="D707" i="2"/>
  <c r="F706" i="2"/>
  <c r="B706" i="2"/>
  <c r="D705" i="2"/>
  <c r="F704" i="2"/>
  <c r="B704" i="2"/>
  <c r="D703" i="2"/>
  <c r="F702" i="2"/>
  <c r="B702" i="2"/>
  <c r="D701" i="2"/>
  <c r="F700" i="2"/>
  <c r="B700" i="2"/>
  <c r="D699" i="2"/>
  <c r="F698" i="2"/>
  <c r="B698" i="2"/>
  <c r="D697" i="2"/>
  <c r="F696" i="2"/>
  <c r="B696" i="2"/>
  <c r="D695" i="2"/>
  <c r="F694" i="2"/>
  <c r="B694" i="2"/>
  <c r="D693" i="2"/>
  <c r="F692" i="2"/>
  <c r="B692" i="2"/>
  <c r="D691" i="2"/>
  <c r="F690" i="2"/>
  <c r="B690" i="2"/>
  <c r="D689" i="2"/>
  <c r="F688" i="2"/>
  <c r="B688" i="2"/>
  <c r="D687" i="2"/>
  <c r="F686" i="2"/>
  <c r="B686" i="2"/>
  <c r="D685" i="2"/>
  <c r="F684" i="2"/>
  <c r="B684" i="2"/>
  <c r="D683" i="2"/>
  <c r="F682" i="2"/>
  <c r="B682" i="2"/>
  <c r="D681" i="2"/>
  <c r="F680" i="2"/>
  <c r="B680" i="2"/>
  <c r="D679" i="2"/>
  <c r="F678" i="2"/>
  <c r="B678" i="2"/>
  <c r="D677" i="2"/>
  <c r="F676" i="2"/>
  <c r="B676" i="2"/>
  <c r="D675" i="2"/>
  <c r="F674" i="2"/>
  <c r="B674" i="2"/>
  <c r="D673" i="2"/>
  <c r="F672" i="2"/>
  <c r="B672" i="2"/>
  <c r="D671" i="2"/>
  <c r="F670" i="2"/>
  <c r="B670" i="2"/>
  <c r="D669" i="2"/>
  <c r="F668" i="2"/>
  <c r="B668" i="2"/>
  <c r="D667" i="2"/>
  <c r="F666" i="2"/>
  <c r="B666" i="2"/>
  <c r="D665" i="2"/>
  <c r="F664" i="2"/>
  <c r="B664" i="2"/>
  <c r="D663" i="2"/>
  <c r="F662" i="2"/>
  <c r="B662" i="2"/>
  <c r="D661" i="2"/>
  <c r="F660" i="2"/>
  <c r="B660" i="2"/>
  <c r="D659" i="2"/>
  <c r="F658" i="2"/>
  <c r="B658" i="2"/>
  <c r="D657" i="2"/>
  <c r="F656" i="2"/>
  <c r="B656" i="2"/>
  <c r="D655" i="2"/>
  <c r="F654" i="2"/>
  <c r="B654" i="2"/>
  <c r="D653" i="2"/>
  <c r="F652" i="2"/>
  <c r="B652" i="2"/>
  <c r="D651" i="2"/>
  <c r="F650" i="2"/>
  <c r="B650" i="2"/>
  <c r="D649" i="2"/>
  <c r="F648" i="2"/>
  <c r="B648" i="2"/>
  <c r="D647" i="2"/>
  <c r="F646" i="2"/>
  <c r="B646" i="2"/>
  <c r="D645" i="2"/>
  <c r="F644" i="2"/>
  <c r="B644" i="2"/>
  <c r="D643" i="2"/>
  <c r="F642" i="2"/>
  <c r="B642" i="2"/>
  <c r="D641" i="2"/>
  <c r="F640" i="2"/>
  <c r="B640" i="2"/>
  <c r="D639" i="2"/>
  <c r="F638" i="2"/>
  <c r="B638" i="2"/>
  <c r="D637" i="2"/>
  <c r="F636" i="2"/>
  <c r="B636" i="2"/>
  <c r="D635" i="2"/>
  <c r="F634" i="2"/>
  <c r="B634" i="2"/>
  <c r="D633" i="2"/>
  <c r="F632" i="2"/>
  <c r="B632" i="2"/>
  <c r="D631" i="2"/>
  <c r="F630" i="2"/>
  <c r="B630" i="2"/>
  <c r="D629" i="2"/>
  <c r="F628" i="2"/>
  <c r="B628" i="2"/>
  <c r="D627" i="2"/>
  <c r="F626" i="2"/>
  <c r="B626" i="2"/>
  <c r="D625" i="2"/>
  <c r="F624" i="2"/>
  <c r="B624" i="2"/>
  <c r="D623" i="2"/>
  <c r="F622" i="2"/>
  <c r="B622" i="2"/>
  <c r="D621" i="2"/>
  <c r="F620" i="2"/>
  <c r="B620" i="2"/>
  <c r="D619" i="2"/>
  <c r="F618" i="2"/>
  <c r="B618" i="2"/>
  <c r="D617" i="2"/>
  <c r="F616" i="2"/>
  <c r="B616" i="2"/>
  <c r="D615" i="2"/>
  <c r="F614" i="2"/>
  <c r="B614" i="2"/>
  <c r="D613" i="2"/>
  <c r="F612" i="2"/>
  <c r="B612" i="2"/>
  <c r="D611" i="2"/>
  <c r="F610" i="2"/>
  <c r="B610" i="2"/>
  <c r="D609" i="2"/>
  <c r="F608" i="2"/>
  <c r="B608" i="2"/>
  <c r="D607" i="2"/>
  <c r="F606" i="2"/>
  <c r="B606" i="2"/>
  <c r="D605" i="2"/>
  <c r="F604" i="2"/>
  <c r="B604" i="2"/>
  <c r="D603" i="2"/>
  <c r="F602" i="2"/>
  <c r="B602" i="2"/>
  <c r="D601" i="2"/>
  <c r="F600" i="2"/>
  <c r="B600" i="2"/>
  <c r="D599" i="2"/>
  <c r="F598" i="2"/>
  <c r="B598" i="2"/>
  <c r="D597" i="2"/>
  <c r="F596" i="2"/>
  <c r="B596" i="2"/>
  <c r="D595" i="2"/>
  <c r="F594" i="2"/>
  <c r="B594" i="2"/>
  <c r="D593" i="2"/>
  <c r="F592" i="2"/>
  <c r="B592" i="2"/>
  <c r="D591" i="2"/>
  <c r="F590" i="2"/>
  <c r="B590" i="2"/>
  <c r="D589" i="2"/>
  <c r="F588" i="2"/>
  <c r="B588" i="2"/>
  <c r="D587" i="2"/>
  <c r="F586" i="2"/>
  <c r="B586" i="2"/>
  <c r="D585" i="2"/>
  <c r="F584" i="2"/>
  <c r="B584" i="2"/>
  <c r="D583" i="2"/>
  <c r="F582" i="2"/>
  <c r="B582" i="2"/>
  <c r="D581" i="2"/>
  <c r="F580" i="2"/>
  <c r="B580" i="2"/>
  <c r="D579" i="2"/>
  <c r="F578" i="2"/>
  <c r="B578" i="2"/>
  <c r="D577" i="2"/>
  <c r="F576" i="2"/>
  <c r="B576" i="2"/>
  <c r="D575" i="2"/>
  <c r="F574" i="2"/>
  <c r="B574" i="2"/>
  <c r="D573" i="2"/>
  <c r="F572" i="2"/>
  <c r="B572" i="2"/>
  <c r="D571" i="2"/>
  <c r="F570" i="2"/>
  <c r="B570" i="2"/>
  <c r="D569" i="2"/>
  <c r="F568" i="2"/>
  <c r="B568" i="2"/>
  <c r="D567" i="2"/>
  <c r="F566" i="2"/>
  <c r="B566" i="2"/>
  <c r="D565" i="2"/>
  <c r="F564" i="2"/>
  <c r="B564" i="2"/>
  <c r="D563" i="2"/>
  <c r="F562" i="2"/>
  <c r="B562" i="2"/>
  <c r="D561" i="2"/>
  <c r="F560" i="2"/>
  <c r="B560" i="2"/>
  <c r="D559" i="2"/>
  <c r="F558" i="2"/>
  <c r="B558" i="2"/>
  <c r="D557" i="2"/>
  <c r="F556" i="2"/>
  <c r="B556" i="2"/>
  <c r="D555" i="2"/>
  <c r="F554" i="2"/>
  <c r="B554" i="2"/>
  <c r="D553" i="2"/>
  <c r="F552" i="2"/>
  <c r="B552" i="2"/>
  <c r="D551" i="2"/>
  <c r="F550" i="2"/>
  <c r="B550" i="2"/>
  <c r="D549" i="2"/>
  <c r="F548" i="2"/>
  <c r="B548" i="2"/>
  <c r="D547" i="2"/>
  <c r="F546" i="2"/>
  <c r="B546" i="2"/>
  <c r="D545" i="2"/>
  <c r="F544" i="2"/>
  <c r="B544" i="2"/>
  <c r="D543" i="2"/>
  <c r="C717" i="2"/>
  <c r="E714" i="2"/>
  <c r="B713" i="2"/>
  <c r="F711" i="2"/>
  <c r="D710" i="2"/>
  <c r="D709" i="2"/>
  <c r="E708" i="2"/>
  <c r="A708" i="2"/>
  <c r="C707" i="2"/>
  <c r="E706" i="2"/>
  <c r="A706" i="2"/>
  <c r="C705" i="2"/>
  <c r="E704" i="2"/>
  <c r="A704" i="2"/>
  <c r="C703" i="2"/>
  <c r="E702" i="2"/>
  <c r="A702" i="2"/>
  <c r="C701" i="2"/>
  <c r="E700" i="2"/>
  <c r="A700" i="2"/>
  <c r="C699" i="2"/>
  <c r="E698" i="2"/>
  <c r="A698" i="2"/>
  <c r="C697" i="2"/>
  <c r="E696" i="2"/>
  <c r="A696" i="2"/>
  <c r="C695" i="2"/>
  <c r="E694" i="2"/>
  <c r="A694" i="2"/>
  <c r="C693" i="2"/>
  <c r="E692" i="2"/>
  <c r="A692" i="2"/>
  <c r="C691" i="2"/>
  <c r="E690" i="2"/>
  <c r="A690" i="2"/>
  <c r="C689" i="2"/>
  <c r="E688" i="2"/>
  <c r="A688" i="2"/>
  <c r="C687" i="2"/>
  <c r="E686" i="2"/>
  <c r="A686" i="2"/>
  <c r="C685" i="2"/>
  <c r="E684" i="2"/>
  <c r="A684" i="2"/>
  <c r="C683" i="2"/>
  <c r="E682" i="2"/>
  <c r="A682" i="2"/>
  <c r="C681" i="2"/>
  <c r="E680" i="2"/>
  <c r="A680" i="2"/>
  <c r="C679" i="2"/>
  <c r="E678" i="2"/>
  <c r="A678" i="2"/>
  <c r="C677" i="2"/>
  <c r="E676" i="2"/>
  <c r="A676" i="2"/>
  <c r="C675" i="2"/>
  <c r="E674" i="2"/>
  <c r="A674" i="2"/>
  <c r="C673" i="2"/>
  <c r="E672" i="2"/>
  <c r="A672" i="2"/>
  <c r="C671" i="2"/>
  <c r="E670" i="2"/>
  <c r="A670" i="2"/>
  <c r="C669" i="2"/>
  <c r="E668" i="2"/>
  <c r="A668" i="2"/>
  <c r="C667" i="2"/>
  <c r="E666" i="2"/>
  <c r="A666" i="2"/>
  <c r="C665" i="2"/>
  <c r="E664" i="2"/>
  <c r="A664" i="2"/>
  <c r="C663" i="2"/>
  <c r="E662" i="2"/>
  <c r="A662" i="2"/>
  <c r="C661" i="2"/>
  <c r="E660" i="2"/>
  <c r="A660" i="2"/>
  <c r="C659" i="2"/>
  <c r="E658" i="2"/>
  <c r="A658" i="2"/>
  <c r="C657" i="2"/>
  <c r="E656" i="2"/>
  <c r="A656" i="2"/>
  <c r="C655" i="2"/>
  <c r="E654" i="2"/>
  <c r="A654" i="2"/>
  <c r="C653" i="2"/>
  <c r="E652" i="2"/>
  <c r="A652" i="2"/>
  <c r="C651" i="2"/>
  <c r="E650" i="2"/>
  <c r="A650" i="2"/>
  <c r="C649" i="2"/>
  <c r="E648" i="2"/>
  <c r="A648" i="2"/>
  <c r="C647" i="2"/>
  <c r="E646" i="2"/>
  <c r="A646" i="2"/>
  <c r="C645" i="2"/>
  <c r="E644" i="2"/>
  <c r="A644" i="2"/>
  <c r="C643" i="2"/>
  <c r="E642" i="2"/>
  <c r="A642" i="2"/>
  <c r="C641" i="2"/>
  <c r="E640" i="2"/>
  <c r="A640" i="2"/>
  <c r="C639" i="2"/>
  <c r="E638" i="2"/>
  <c r="A638" i="2"/>
  <c r="C637" i="2"/>
  <c r="E636" i="2"/>
  <c r="A636" i="2"/>
  <c r="C635" i="2"/>
  <c r="E634" i="2"/>
  <c r="A634" i="2"/>
  <c r="C633" i="2"/>
  <c r="E632" i="2"/>
  <c r="A632" i="2"/>
  <c r="C631" i="2"/>
  <c r="E630" i="2"/>
  <c r="A630" i="2"/>
  <c r="C629" i="2"/>
  <c r="E628" i="2"/>
  <c r="A628" i="2"/>
  <c r="C627" i="2"/>
  <c r="E626" i="2"/>
  <c r="A626" i="2"/>
  <c r="C625" i="2"/>
  <c r="E624" i="2"/>
  <c r="A624" i="2"/>
  <c r="C623" i="2"/>
  <c r="E622" i="2"/>
  <c r="A622" i="2"/>
  <c r="C621" i="2"/>
  <c r="E620" i="2"/>
  <c r="A620" i="2"/>
  <c r="C619" i="2"/>
  <c r="E618" i="2"/>
  <c r="A618" i="2"/>
  <c r="C617" i="2"/>
  <c r="E616" i="2"/>
  <c r="A616" i="2"/>
  <c r="C615" i="2"/>
  <c r="E614" i="2"/>
  <c r="A614" i="2"/>
  <c r="C613" i="2"/>
  <c r="E612" i="2"/>
  <c r="A612" i="2"/>
  <c r="C611" i="2"/>
  <c r="E610" i="2"/>
  <c r="A610" i="2"/>
  <c r="C609" i="2"/>
  <c r="E608" i="2"/>
  <c r="A608" i="2"/>
  <c r="C607" i="2"/>
  <c r="E606" i="2"/>
  <c r="A606" i="2"/>
  <c r="C605" i="2"/>
  <c r="E604" i="2"/>
  <c r="A604" i="2"/>
  <c r="C603" i="2"/>
  <c r="E602" i="2"/>
  <c r="A602" i="2"/>
  <c r="C601" i="2"/>
  <c r="E600" i="2"/>
  <c r="A600" i="2"/>
  <c r="C599" i="2"/>
  <c r="E598" i="2"/>
  <c r="A598" i="2"/>
  <c r="C597" i="2"/>
  <c r="E596" i="2"/>
  <c r="A596" i="2"/>
  <c r="C595" i="2"/>
  <c r="E594" i="2"/>
  <c r="A594" i="2"/>
  <c r="C593" i="2"/>
  <c r="E592" i="2"/>
  <c r="A592" i="2"/>
  <c r="C591" i="2"/>
  <c r="E590" i="2"/>
  <c r="A590" i="2"/>
  <c r="C589" i="2"/>
  <c r="E588" i="2"/>
  <c r="A588" i="2"/>
  <c r="C587" i="2"/>
  <c r="E586" i="2"/>
  <c r="A586" i="2"/>
  <c r="C585" i="2"/>
  <c r="E584" i="2"/>
  <c r="A584" i="2"/>
  <c r="C583" i="2"/>
  <c r="E582" i="2"/>
  <c r="A582" i="2"/>
  <c r="C581" i="2"/>
  <c r="E580" i="2"/>
  <c r="A580" i="2"/>
  <c r="C579" i="2"/>
  <c r="E578" i="2"/>
  <c r="A578" i="2"/>
  <c r="C577" i="2"/>
  <c r="E576" i="2"/>
  <c r="A576" i="2"/>
  <c r="C575" i="2"/>
  <c r="E574" i="2"/>
  <c r="A574" i="2"/>
  <c r="C573" i="2"/>
  <c r="E572" i="2"/>
  <c r="A572" i="2"/>
  <c r="C571" i="2"/>
  <c r="E570" i="2"/>
  <c r="A570" i="2"/>
  <c r="C569" i="2"/>
  <c r="E568" i="2"/>
  <c r="A568" i="2"/>
  <c r="C567" i="2"/>
  <c r="E566" i="2"/>
  <c r="A566" i="2"/>
  <c r="C565" i="2"/>
  <c r="E564" i="2"/>
  <c r="A564" i="2"/>
  <c r="C563" i="2"/>
  <c r="E562" i="2"/>
  <c r="A562" i="2"/>
  <c r="C561" i="2"/>
  <c r="E560" i="2"/>
  <c r="A560" i="2"/>
  <c r="C559" i="2"/>
  <c r="E558" i="2"/>
  <c r="A558" i="2"/>
  <c r="C557" i="2"/>
  <c r="E556" i="2"/>
  <c r="A556" i="2"/>
  <c r="C555" i="2"/>
  <c r="E554" i="2"/>
  <c r="A554" i="2"/>
  <c r="C553" i="2"/>
  <c r="E552" i="2"/>
  <c r="A552" i="2"/>
  <c r="C551" i="2"/>
  <c r="E550" i="2"/>
  <c r="A550" i="2"/>
  <c r="C549" i="2"/>
  <c r="E548" i="2"/>
  <c r="A548" i="2"/>
  <c r="C547" i="2"/>
  <c r="E546" i="2"/>
  <c r="A546" i="2"/>
  <c r="E716" i="2"/>
  <c r="A714" i="2"/>
  <c r="E712" i="2"/>
  <c r="C711" i="2"/>
  <c r="B710" i="2"/>
  <c r="C709" i="2"/>
  <c r="D708" i="2"/>
  <c r="F707" i="2"/>
  <c r="B707" i="2"/>
  <c r="D706" i="2"/>
  <c r="F705" i="2"/>
  <c r="B705" i="2"/>
  <c r="D704" i="2"/>
  <c r="F703" i="2"/>
  <c r="B703" i="2"/>
  <c r="D702" i="2"/>
  <c r="F701" i="2"/>
  <c r="B701" i="2"/>
  <c r="D700" i="2"/>
  <c r="F699" i="2"/>
  <c r="B699" i="2"/>
  <c r="D698" i="2"/>
  <c r="F697" i="2"/>
  <c r="B697" i="2"/>
  <c r="D696" i="2"/>
  <c r="F695" i="2"/>
  <c r="B695" i="2"/>
  <c r="D694" i="2"/>
  <c r="F693" i="2"/>
  <c r="B693" i="2"/>
  <c r="D692" i="2"/>
  <c r="F691" i="2"/>
  <c r="B691" i="2"/>
  <c r="D690" i="2"/>
  <c r="F689" i="2"/>
  <c r="B689" i="2"/>
  <c r="D688" i="2"/>
  <c r="F687" i="2"/>
  <c r="B687" i="2"/>
  <c r="D686" i="2"/>
  <c r="F685" i="2"/>
  <c r="B685" i="2"/>
  <c r="D684" i="2"/>
  <c r="F683" i="2"/>
  <c r="B683" i="2"/>
  <c r="D682" i="2"/>
  <c r="F681" i="2"/>
  <c r="B681" i="2"/>
  <c r="D680" i="2"/>
  <c r="F679" i="2"/>
  <c r="B679" i="2"/>
  <c r="D678" i="2"/>
  <c r="F677" i="2"/>
  <c r="B677" i="2"/>
  <c r="D676" i="2"/>
  <c r="F675" i="2"/>
  <c r="B675" i="2"/>
  <c r="D674" i="2"/>
  <c r="F673" i="2"/>
  <c r="B673" i="2"/>
  <c r="D672" i="2"/>
  <c r="F671" i="2"/>
  <c r="B671" i="2"/>
  <c r="D670" i="2"/>
  <c r="F669" i="2"/>
  <c r="B669" i="2"/>
  <c r="D668" i="2"/>
  <c r="F667" i="2"/>
  <c r="B667" i="2"/>
  <c r="D666" i="2"/>
  <c r="F665" i="2"/>
  <c r="B665" i="2"/>
  <c r="D664" i="2"/>
  <c r="F663" i="2"/>
  <c r="B663" i="2"/>
  <c r="D662" i="2"/>
  <c r="F661" i="2"/>
  <c r="B661" i="2"/>
  <c r="D660" i="2"/>
  <c r="F659" i="2"/>
  <c r="B659" i="2"/>
  <c r="D658" i="2"/>
  <c r="F657" i="2"/>
  <c r="B657" i="2"/>
  <c r="D656" i="2"/>
  <c r="F655" i="2"/>
  <c r="B655" i="2"/>
  <c r="D654" i="2"/>
  <c r="F653" i="2"/>
  <c r="B653" i="2"/>
  <c r="D652" i="2"/>
  <c r="F651" i="2"/>
  <c r="B651" i="2"/>
  <c r="D650" i="2"/>
  <c r="F649" i="2"/>
  <c r="B649" i="2"/>
  <c r="D648" i="2"/>
  <c r="F647" i="2"/>
  <c r="B647" i="2"/>
  <c r="D646" i="2"/>
  <c r="F645" i="2"/>
  <c r="B645" i="2"/>
  <c r="D644" i="2"/>
  <c r="F643" i="2"/>
  <c r="B643" i="2"/>
  <c r="D642" i="2"/>
  <c r="F641" i="2"/>
  <c r="B641" i="2"/>
  <c r="D640" i="2"/>
  <c r="F639" i="2"/>
  <c r="B639" i="2"/>
  <c r="D638" i="2"/>
  <c r="F637" i="2"/>
  <c r="B637" i="2"/>
  <c r="D636" i="2"/>
  <c r="F635" i="2"/>
  <c r="B635" i="2"/>
  <c r="D634" i="2"/>
  <c r="F633" i="2"/>
  <c r="B633" i="2"/>
  <c r="D632" i="2"/>
  <c r="F631" i="2"/>
  <c r="B631" i="2"/>
  <c r="D630" i="2"/>
  <c r="F629" i="2"/>
  <c r="B629" i="2"/>
  <c r="D628" i="2"/>
  <c r="F627" i="2"/>
  <c r="B627" i="2"/>
  <c r="D626" i="2"/>
  <c r="F625" i="2"/>
  <c r="B625" i="2"/>
  <c r="D624" i="2"/>
  <c r="F623" i="2"/>
  <c r="B623" i="2"/>
  <c r="D622" i="2"/>
  <c r="F621" i="2"/>
  <c r="B621" i="2"/>
  <c r="D620" i="2"/>
  <c r="F619" i="2"/>
  <c r="B619" i="2"/>
  <c r="D618" i="2"/>
  <c r="F617" i="2"/>
  <c r="B617" i="2"/>
  <c r="D616" i="2"/>
  <c r="F615" i="2"/>
  <c r="B615" i="2"/>
  <c r="D614" i="2"/>
  <c r="F613" i="2"/>
  <c r="B613" i="2"/>
  <c r="D612" i="2"/>
  <c r="F611" i="2"/>
  <c r="B611" i="2"/>
  <c r="D610" i="2"/>
  <c r="F609" i="2"/>
  <c r="B609" i="2"/>
  <c r="D608" i="2"/>
  <c r="F607" i="2"/>
  <c r="B607" i="2"/>
  <c r="D606" i="2"/>
  <c r="F605" i="2"/>
  <c r="B605" i="2"/>
  <c r="D604" i="2"/>
  <c r="F603" i="2"/>
  <c r="B603" i="2"/>
  <c r="D602" i="2"/>
  <c r="F601" i="2"/>
  <c r="B601" i="2"/>
  <c r="D600" i="2"/>
  <c r="F599" i="2"/>
  <c r="B599" i="2"/>
  <c r="D598" i="2"/>
  <c r="F597" i="2"/>
  <c r="B597" i="2"/>
  <c r="D596" i="2"/>
  <c r="F595" i="2"/>
  <c r="B595" i="2"/>
  <c r="D594" i="2"/>
  <c r="F593" i="2"/>
  <c r="B593" i="2"/>
  <c r="D592" i="2"/>
  <c r="F591" i="2"/>
  <c r="B591" i="2"/>
  <c r="D590" i="2"/>
  <c r="F589" i="2"/>
  <c r="B589" i="2"/>
  <c r="D588" i="2"/>
  <c r="F587" i="2"/>
  <c r="B587" i="2"/>
  <c r="D586" i="2"/>
  <c r="F585" i="2"/>
  <c r="B585" i="2"/>
  <c r="D584" i="2"/>
  <c r="F583" i="2"/>
  <c r="B583" i="2"/>
  <c r="D582" i="2"/>
  <c r="F581" i="2"/>
  <c r="B581" i="2"/>
  <c r="D580" i="2"/>
  <c r="F579" i="2"/>
  <c r="B579" i="2"/>
  <c r="D578" i="2"/>
  <c r="F577" i="2"/>
  <c r="B577" i="2"/>
  <c r="D576" i="2"/>
  <c r="F575" i="2"/>
  <c r="B575" i="2"/>
  <c r="D574" i="2"/>
  <c r="F573" i="2"/>
  <c r="B573" i="2"/>
  <c r="D572" i="2"/>
  <c r="F571" i="2"/>
  <c r="B571" i="2"/>
  <c r="D570" i="2"/>
  <c r="F569" i="2"/>
  <c r="B569" i="2"/>
  <c r="D568" i="2"/>
  <c r="F567" i="2"/>
  <c r="B567" i="2"/>
  <c r="D566" i="2"/>
  <c r="F565" i="2"/>
  <c r="B565" i="2"/>
  <c r="D564" i="2"/>
  <c r="F563" i="2"/>
  <c r="B563" i="2"/>
  <c r="D562" i="2"/>
  <c r="F561" i="2"/>
  <c r="B561" i="2"/>
  <c r="D560" i="2"/>
  <c r="F559" i="2"/>
  <c r="B559" i="2"/>
  <c r="D558" i="2"/>
  <c r="F557" i="2"/>
  <c r="B557" i="2"/>
  <c r="D556" i="2"/>
  <c r="F555" i="2"/>
  <c r="B555" i="2"/>
  <c r="D554" i="2"/>
  <c r="F553" i="2"/>
  <c r="B553" i="2"/>
  <c r="D552" i="2"/>
  <c r="F551" i="2"/>
  <c r="B551" i="2"/>
  <c r="D550" i="2"/>
  <c r="F549" i="2"/>
  <c r="B549" i="2"/>
  <c r="D548" i="2"/>
  <c r="F547" i="2"/>
  <c r="B547" i="2"/>
  <c r="D546" i="2"/>
  <c r="A716" i="2"/>
  <c r="F713" i="2"/>
  <c r="D712" i="2"/>
  <c r="B711" i="2"/>
  <c r="A710" i="2"/>
  <c r="B709" i="2"/>
  <c r="C708" i="2"/>
  <c r="E707" i="2"/>
  <c r="A707" i="2"/>
  <c r="C706" i="2"/>
  <c r="E705" i="2"/>
  <c r="A705" i="2"/>
  <c r="C704" i="2"/>
  <c r="E703" i="2"/>
  <c r="A703" i="2"/>
  <c r="C702" i="2"/>
  <c r="E701" i="2"/>
  <c r="A701" i="2"/>
  <c r="C700" i="2"/>
  <c r="E699" i="2"/>
  <c r="A699" i="2"/>
  <c r="C698" i="2"/>
  <c r="E697" i="2"/>
  <c r="A697" i="2"/>
  <c r="C696" i="2"/>
  <c r="E695" i="2"/>
  <c r="A695" i="2"/>
  <c r="C694" i="2"/>
  <c r="E693" i="2"/>
  <c r="A693" i="2"/>
  <c r="C692" i="2"/>
  <c r="E691" i="2"/>
  <c r="A691" i="2"/>
  <c r="C690" i="2"/>
  <c r="E689" i="2"/>
  <c r="A689" i="2"/>
  <c r="C688" i="2"/>
  <c r="E687" i="2"/>
  <c r="A687" i="2"/>
  <c r="C686" i="2"/>
  <c r="E685" i="2"/>
  <c r="A685" i="2"/>
  <c r="C684" i="2"/>
  <c r="E683" i="2"/>
  <c r="A683" i="2"/>
  <c r="C682" i="2"/>
  <c r="E681" i="2"/>
  <c r="A681" i="2"/>
  <c r="C680" i="2"/>
  <c r="E679" i="2"/>
  <c r="A679" i="2"/>
  <c r="C678" i="2"/>
  <c r="E677" i="2"/>
  <c r="A677" i="2"/>
  <c r="C676" i="2"/>
  <c r="E675" i="2"/>
  <c r="A675" i="2"/>
  <c r="C674" i="2"/>
  <c r="E673" i="2"/>
  <c r="A673" i="2"/>
  <c r="C672" i="2"/>
  <c r="E671" i="2"/>
  <c r="A671" i="2"/>
  <c r="C670" i="2"/>
  <c r="E669" i="2"/>
  <c r="A669" i="2"/>
  <c r="C668" i="2"/>
  <c r="E667" i="2"/>
  <c r="A667" i="2"/>
  <c r="C666" i="2"/>
  <c r="E665" i="2"/>
  <c r="A665" i="2"/>
  <c r="C664" i="2"/>
  <c r="E663" i="2"/>
  <c r="A663" i="2"/>
  <c r="C662" i="2"/>
  <c r="E661" i="2"/>
  <c r="A661" i="2"/>
  <c r="C660" i="2"/>
  <c r="E659" i="2"/>
  <c r="A659" i="2"/>
  <c r="C658" i="2"/>
  <c r="E657" i="2"/>
  <c r="A657" i="2"/>
  <c r="C656" i="2"/>
  <c r="E655" i="2"/>
  <c r="A655" i="2"/>
  <c r="C654" i="2"/>
  <c r="E653" i="2"/>
  <c r="A653" i="2"/>
  <c r="C652" i="2"/>
  <c r="E651" i="2"/>
  <c r="A651" i="2"/>
  <c r="C650" i="2"/>
  <c r="E649" i="2"/>
  <c r="A649" i="2"/>
  <c r="C648" i="2"/>
  <c r="E647" i="2"/>
  <c r="A647" i="2"/>
  <c r="C646" i="2"/>
  <c r="E645" i="2"/>
  <c r="A645" i="2"/>
  <c r="C644" i="2"/>
  <c r="E643" i="2"/>
  <c r="A643" i="2"/>
  <c r="C642" i="2"/>
  <c r="E641" i="2"/>
  <c r="A641" i="2"/>
  <c r="C640" i="2"/>
  <c r="E639" i="2"/>
  <c r="A639" i="2"/>
  <c r="C638" i="2"/>
  <c r="E637" i="2"/>
  <c r="A637" i="2"/>
  <c r="C636" i="2"/>
  <c r="E635" i="2"/>
  <c r="A635" i="2"/>
  <c r="C634" i="2"/>
  <c r="E633" i="2"/>
  <c r="A633" i="2"/>
  <c r="C632" i="2"/>
  <c r="E631" i="2"/>
  <c r="A631" i="2"/>
  <c r="C630" i="2"/>
  <c r="E629" i="2"/>
  <c r="A629" i="2"/>
  <c r="C628" i="2"/>
  <c r="E627" i="2"/>
  <c r="A627" i="2"/>
  <c r="C626" i="2"/>
  <c r="E625" i="2"/>
  <c r="A625" i="2"/>
  <c r="C624" i="2"/>
  <c r="E623" i="2"/>
  <c r="A623" i="2"/>
  <c r="C622" i="2"/>
  <c r="E621" i="2"/>
  <c r="A621" i="2"/>
  <c r="C620" i="2"/>
  <c r="E619" i="2"/>
  <c r="A619" i="2"/>
  <c r="C618" i="2"/>
  <c r="E617" i="2"/>
  <c r="A617" i="2"/>
  <c r="C616" i="2"/>
  <c r="E615" i="2"/>
  <c r="A615" i="2"/>
  <c r="C614" i="2"/>
  <c r="E613" i="2"/>
  <c r="A613" i="2"/>
  <c r="C612" i="2"/>
  <c r="E611" i="2"/>
  <c r="A611" i="2"/>
  <c r="C610" i="2"/>
  <c r="E609" i="2"/>
  <c r="A609" i="2"/>
  <c r="C608" i="2"/>
  <c r="E607" i="2"/>
  <c r="A607" i="2"/>
  <c r="C606" i="2"/>
  <c r="E605" i="2"/>
  <c r="A605" i="2"/>
  <c r="C604" i="2"/>
  <c r="E603" i="2"/>
  <c r="A603" i="2"/>
  <c r="C602" i="2"/>
  <c r="E601" i="2"/>
  <c r="A601" i="2"/>
  <c r="C600" i="2"/>
  <c r="E599" i="2"/>
  <c r="A599" i="2"/>
  <c r="C598" i="2"/>
  <c r="E597" i="2"/>
  <c r="A597" i="2"/>
  <c r="C596" i="2"/>
  <c r="E595" i="2"/>
  <c r="A595" i="2"/>
  <c r="C594" i="2"/>
  <c r="E593" i="2"/>
  <c r="A593" i="2"/>
  <c r="C592" i="2"/>
  <c r="E591" i="2"/>
  <c r="A591" i="2"/>
  <c r="C590" i="2"/>
  <c r="E589" i="2"/>
  <c r="A589" i="2"/>
  <c r="C588" i="2"/>
  <c r="E587" i="2"/>
  <c r="A587" i="2"/>
  <c r="C586" i="2"/>
  <c r="E585" i="2"/>
  <c r="A585" i="2"/>
  <c r="C584" i="2"/>
  <c r="E583" i="2"/>
  <c r="A583" i="2"/>
  <c r="C582" i="2"/>
  <c r="E581" i="2"/>
  <c r="A581" i="2"/>
  <c r="C580" i="2"/>
  <c r="E579" i="2"/>
  <c r="A579" i="2"/>
  <c r="C578" i="2"/>
  <c r="E577" i="2"/>
  <c r="A577" i="2"/>
  <c r="C576" i="2"/>
  <c r="E575" i="2"/>
  <c r="A575" i="2"/>
  <c r="C574" i="2"/>
  <c r="E573" i="2"/>
  <c r="A573" i="2"/>
  <c r="C572" i="2"/>
  <c r="E571" i="2"/>
  <c r="A571" i="2"/>
  <c r="C570" i="2"/>
  <c r="E569" i="2"/>
  <c r="A569" i="2"/>
  <c r="C568" i="2"/>
  <c r="E567" i="2"/>
  <c r="A567" i="2"/>
  <c r="C566" i="2"/>
  <c r="E565" i="2"/>
  <c r="A565" i="2"/>
  <c r="C564" i="2"/>
  <c r="E563" i="2"/>
  <c r="A563" i="2"/>
  <c r="C562" i="2"/>
  <c r="E561" i="2"/>
  <c r="A561" i="2"/>
  <c r="C560" i="2"/>
  <c r="E559" i="2"/>
  <c r="A559" i="2"/>
  <c r="C558" i="2"/>
  <c r="E557" i="2"/>
  <c r="A557" i="2"/>
  <c r="C556" i="2"/>
  <c r="E555" i="2"/>
  <c r="A555" i="2"/>
  <c r="C554" i="2"/>
  <c r="E553" i="2"/>
  <c r="A553" i="2"/>
  <c r="C552" i="2"/>
  <c r="E551" i="2"/>
  <c r="A551" i="2"/>
  <c r="C550" i="2"/>
  <c r="E549" i="2"/>
  <c r="A549" i="2"/>
  <c r="C548" i="2"/>
  <c r="E547" i="2"/>
  <c r="A547" i="2"/>
  <c r="C546" i="2"/>
  <c r="E545" i="2"/>
  <c r="A545" i="2"/>
  <c r="C544" i="2"/>
  <c r="E543" i="2"/>
  <c r="A543" i="2"/>
  <c r="F545" i="2"/>
  <c r="D544" i="2"/>
  <c r="B543" i="2"/>
  <c r="C542" i="2"/>
  <c r="E541" i="2"/>
  <c r="A541" i="2"/>
  <c r="C540" i="2"/>
  <c r="E539" i="2"/>
  <c r="A539" i="2"/>
  <c r="C538" i="2"/>
  <c r="E537" i="2"/>
  <c r="A537" i="2"/>
  <c r="C536" i="2"/>
  <c r="E535" i="2"/>
  <c r="A535" i="2"/>
  <c r="C534" i="2"/>
  <c r="E533" i="2"/>
  <c r="A533" i="2"/>
  <c r="C532" i="2"/>
  <c r="E531" i="2"/>
  <c r="A531" i="2"/>
  <c r="C530" i="2"/>
  <c r="E529" i="2"/>
  <c r="A529" i="2"/>
  <c r="C528" i="2"/>
  <c r="E527" i="2"/>
  <c r="A527" i="2"/>
  <c r="C526" i="2"/>
  <c r="E525" i="2"/>
  <c r="A525" i="2"/>
  <c r="C524" i="2"/>
  <c r="E523" i="2"/>
  <c r="A523" i="2"/>
  <c r="C522" i="2"/>
  <c r="E521" i="2"/>
  <c r="A521" i="2"/>
  <c r="C520" i="2"/>
  <c r="E519" i="2"/>
  <c r="A519" i="2"/>
  <c r="C518" i="2"/>
  <c r="E517" i="2"/>
  <c r="A517" i="2"/>
  <c r="C516" i="2"/>
  <c r="E515" i="2"/>
  <c r="A515" i="2"/>
  <c r="C514" i="2"/>
  <c r="E513" i="2"/>
  <c r="A513" i="2"/>
  <c r="C512" i="2"/>
  <c r="E511" i="2"/>
  <c r="A511" i="2"/>
  <c r="C510" i="2"/>
  <c r="E509" i="2"/>
  <c r="A509" i="2"/>
  <c r="C508" i="2"/>
  <c r="E507" i="2"/>
  <c r="A507" i="2"/>
  <c r="C506" i="2"/>
  <c r="E505" i="2"/>
  <c r="A505" i="2"/>
  <c r="C504" i="2"/>
  <c r="E503" i="2"/>
  <c r="A503" i="2"/>
  <c r="C502" i="2"/>
  <c r="E501" i="2"/>
  <c r="A501" i="2"/>
  <c r="C500" i="2"/>
  <c r="E499" i="2"/>
  <c r="A499" i="2"/>
  <c r="C498" i="2"/>
  <c r="E497" i="2"/>
  <c r="A497" i="2"/>
  <c r="C496" i="2"/>
  <c r="E495" i="2"/>
  <c r="A495" i="2"/>
  <c r="C494" i="2"/>
  <c r="E493" i="2"/>
  <c r="A493" i="2"/>
  <c r="C492" i="2"/>
  <c r="E491" i="2"/>
  <c r="A491" i="2"/>
  <c r="C490" i="2"/>
  <c r="E489" i="2"/>
  <c r="A489" i="2"/>
  <c r="C488" i="2"/>
  <c r="E487" i="2"/>
  <c r="A487" i="2"/>
  <c r="C486" i="2"/>
  <c r="E485" i="2"/>
  <c r="A485" i="2"/>
  <c r="C484" i="2"/>
  <c r="E483" i="2"/>
  <c r="A483" i="2"/>
  <c r="C482" i="2"/>
  <c r="E481" i="2"/>
  <c r="A481" i="2"/>
  <c r="C480" i="2"/>
  <c r="E479" i="2"/>
  <c r="A479" i="2"/>
  <c r="C478" i="2"/>
  <c r="E477" i="2"/>
  <c r="A477" i="2"/>
  <c r="C476" i="2"/>
  <c r="E475" i="2"/>
  <c r="A475" i="2"/>
  <c r="C474" i="2"/>
  <c r="E473" i="2"/>
  <c r="A473" i="2"/>
  <c r="C472" i="2"/>
  <c r="E471" i="2"/>
  <c r="A471" i="2"/>
  <c r="C470" i="2"/>
  <c r="E469" i="2"/>
  <c r="A469" i="2"/>
  <c r="C468" i="2"/>
  <c r="E467" i="2"/>
  <c r="A467" i="2"/>
  <c r="C466" i="2"/>
  <c r="E465" i="2"/>
  <c r="A465" i="2"/>
  <c r="C464" i="2"/>
  <c r="E463" i="2"/>
  <c r="A463" i="2"/>
  <c r="C462" i="2"/>
  <c r="E461" i="2"/>
  <c r="A461" i="2"/>
  <c r="C460" i="2"/>
  <c r="E459" i="2"/>
  <c r="A459" i="2"/>
  <c r="C458" i="2"/>
  <c r="E457" i="2"/>
  <c r="A457" i="2"/>
  <c r="C456" i="2"/>
  <c r="E455" i="2"/>
  <c r="A455" i="2"/>
  <c r="C454" i="2"/>
  <c r="E453" i="2"/>
  <c r="A453" i="2"/>
  <c r="C452" i="2"/>
  <c r="E451" i="2"/>
  <c r="A451" i="2"/>
  <c r="C450" i="2"/>
  <c r="E449" i="2"/>
  <c r="A449" i="2"/>
  <c r="C448" i="2"/>
  <c r="E447" i="2"/>
  <c r="A447" i="2"/>
  <c r="C446" i="2"/>
  <c r="E445" i="2"/>
  <c r="A445" i="2"/>
  <c r="C444" i="2"/>
  <c r="E443" i="2"/>
  <c r="A443" i="2"/>
  <c r="C442" i="2"/>
  <c r="E441" i="2"/>
  <c r="A441" i="2"/>
  <c r="C440" i="2"/>
  <c r="E439" i="2"/>
  <c r="A439" i="2"/>
  <c r="C438" i="2"/>
  <c r="E437" i="2"/>
  <c r="A437" i="2"/>
  <c r="C436" i="2"/>
  <c r="E435" i="2"/>
  <c r="A435" i="2"/>
  <c r="C434" i="2"/>
  <c r="E433" i="2"/>
  <c r="A433" i="2"/>
  <c r="C432" i="2"/>
  <c r="E431" i="2"/>
  <c r="A431" i="2"/>
  <c r="C430" i="2"/>
  <c r="E429" i="2"/>
  <c r="A429" i="2"/>
  <c r="C428" i="2"/>
  <c r="E427" i="2"/>
  <c r="A427" i="2"/>
  <c r="C426" i="2"/>
  <c r="E425" i="2"/>
  <c r="A425" i="2"/>
  <c r="C424" i="2"/>
  <c r="E423" i="2"/>
  <c r="A423" i="2"/>
  <c r="C422" i="2"/>
  <c r="E421" i="2"/>
  <c r="A421" i="2"/>
  <c r="C420" i="2"/>
  <c r="E419" i="2"/>
  <c r="A419" i="2"/>
  <c r="C418" i="2"/>
  <c r="E417" i="2"/>
  <c r="A417" i="2"/>
  <c r="C416" i="2"/>
  <c r="E415" i="2"/>
  <c r="A415" i="2"/>
  <c r="C414" i="2"/>
  <c r="E413" i="2"/>
  <c r="A413" i="2"/>
  <c r="C412" i="2"/>
  <c r="E411" i="2"/>
  <c r="A411" i="2"/>
  <c r="C410" i="2"/>
  <c r="E409" i="2"/>
  <c r="A409" i="2"/>
  <c r="C408" i="2"/>
  <c r="E407" i="2"/>
  <c r="A407" i="2"/>
  <c r="C406" i="2"/>
  <c r="E405" i="2"/>
  <c r="A405" i="2"/>
  <c r="C404" i="2"/>
  <c r="E403" i="2"/>
  <c r="A403" i="2"/>
  <c r="C402" i="2"/>
  <c r="E401" i="2"/>
  <c r="A401" i="2"/>
  <c r="C400" i="2"/>
  <c r="E399" i="2"/>
  <c r="A399" i="2"/>
  <c r="C398" i="2"/>
  <c r="E397" i="2"/>
  <c r="A397" i="2"/>
  <c r="C396" i="2"/>
  <c r="E395" i="2"/>
  <c r="A395" i="2"/>
  <c r="C394" i="2"/>
  <c r="E393" i="2"/>
  <c r="A393" i="2"/>
  <c r="C392" i="2"/>
  <c r="E391" i="2"/>
  <c r="A391" i="2"/>
  <c r="C390" i="2"/>
  <c r="E389" i="2"/>
  <c r="A389" i="2"/>
  <c r="C388" i="2"/>
  <c r="E387" i="2"/>
  <c r="A387" i="2"/>
  <c r="C386" i="2"/>
  <c r="E385" i="2"/>
  <c r="A385" i="2"/>
  <c r="C384" i="2"/>
  <c r="E383" i="2"/>
  <c r="A383" i="2"/>
  <c r="C382" i="2"/>
  <c r="E381" i="2"/>
  <c r="A381" i="2"/>
  <c r="C380" i="2"/>
  <c r="E379" i="2"/>
  <c r="A379" i="2"/>
  <c r="C378" i="2"/>
  <c r="E377" i="2"/>
  <c r="A377" i="2"/>
  <c r="C376" i="2"/>
  <c r="E375" i="2"/>
  <c r="A375" i="2"/>
  <c r="C545" i="2"/>
  <c r="A544" i="2"/>
  <c r="F542" i="2"/>
  <c r="B542" i="2"/>
  <c r="D541" i="2"/>
  <c r="F540" i="2"/>
  <c r="B540" i="2"/>
  <c r="D539" i="2"/>
  <c r="F538" i="2"/>
  <c r="B538" i="2"/>
  <c r="D537" i="2"/>
  <c r="F536" i="2"/>
  <c r="B536" i="2"/>
  <c r="D535" i="2"/>
  <c r="F534" i="2"/>
  <c r="B534" i="2"/>
  <c r="D533" i="2"/>
  <c r="F532" i="2"/>
  <c r="B532" i="2"/>
  <c r="D531" i="2"/>
  <c r="F530" i="2"/>
  <c r="B530" i="2"/>
  <c r="D529" i="2"/>
  <c r="F528" i="2"/>
  <c r="B528" i="2"/>
  <c r="D527" i="2"/>
  <c r="F526" i="2"/>
  <c r="B526" i="2"/>
  <c r="D525" i="2"/>
  <c r="F524" i="2"/>
  <c r="B524" i="2"/>
  <c r="D523" i="2"/>
  <c r="F522" i="2"/>
  <c r="B522" i="2"/>
  <c r="D521" i="2"/>
  <c r="F520" i="2"/>
  <c r="B520" i="2"/>
  <c r="D519" i="2"/>
  <c r="F518" i="2"/>
  <c r="B518" i="2"/>
  <c r="D517" i="2"/>
  <c r="F516" i="2"/>
  <c r="B516" i="2"/>
  <c r="D515" i="2"/>
  <c r="F514" i="2"/>
  <c r="B514" i="2"/>
  <c r="D513" i="2"/>
  <c r="F512" i="2"/>
  <c r="B512" i="2"/>
  <c r="D511" i="2"/>
  <c r="F510" i="2"/>
  <c r="B510" i="2"/>
  <c r="D509" i="2"/>
  <c r="F508" i="2"/>
  <c r="B508" i="2"/>
  <c r="D507" i="2"/>
  <c r="F506" i="2"/>
  <c r="B506" i="2"/>
  <c r="D505" i="2"/>
  <c r="F504" i="2"/>
  <c r="B504" i="2"/>
  <c r="D503" i="2"/>
  <c r="F502" i="2"/>
  <c r="B502" i="2"/>
  <c r="D501" i="2"/>
  <c r="F500" i="2"/>
  <c r="B500" i="2"/>
  <c r="D499" i="2"/>
  <c r="F498" i="2"/>
  <c r="B498" i="2"/>
  <c r="D497" i="2"/>
  <c r="F496" i="2"/>
  <c r="B496" i="2"/>
  <c r="D495" i="2"/>
  <c r="F494" i="2"/>
  <c r="B494" i="2"/>
  <c r="D493" i="2"/>
  <c r="F492" i="2"/>
  <c r="B492" i="2"/>
  <c r="D491" i="2"/>
  <c r="F490" i="2"/>
  <c r="B490" i="2"/>
  <c r="D489" i="2"/>
  <c r="F488" i="2"/>
  <c r="B488" i="2"/>
  <c r="D487" i="2"/>
  <c r="F486" i="2"/>
  <c r="B486" i="2"/>
  <c r="D485" i="2"/>
  <c r="F484" i="2"/>
  <c r="B484" i="2"/>
  <c r="D483" i="2"/>
  <c r="F482" i="2"/>
  <c r="B482" i="2"/>
  <c r="D481" i="2"/>
  <c r="F480" i="2"/>
  <c r="B480" i="2"/>
  <c r="D479" i="2"/>
  <c r="F478" i="2"/>
  <c r="B478" i="2"/>
  <c r="D477" i="2"/>
  <c r="F476" i="2"/>
  <c r="B476" i="2"/>
  <c r="D475" i="2"/>
  <c r="F474" i="2"/>
  <c r="B474" i="2"/>
  <c r="D473" i="2"/>
  <c r="F472" i="2"/>
  <c r="B472" i="2"/>
  <c r="D471" i="2"/>
  <c r="F470" i="2"/>
  <c r="B470" i="2"/>
  <c r="D469" i="2"/>
  <c r="F468" i="2"/>
  <c r="B468" i="2"/>
  <c r="D467" i="2"/>
  <c r="F466" i="2"/>
  <c r="B466" i="2"/>
  <c r="D465" i="2"/>
  <c r="F464" i="2"/>
  <c r="B464" i="2"/>
  <c r="D463" i="2"/>
  <c r="F462" i="2"/>
  <c r="B462" i="2"/>
  <c r="D461" i="2"/>
  <c r="F460" i="2"/>
  <c r="B460" i="2"/>
  <c r="D459" i="2"/>
  <c r="F458" i="2"/>
  <c r="B458" i="2"/>
  <c r="D457" i="2"/>
  <c r="F456" i="2"/>
  <c r="B456" i="2"/>
  <c r="D455" i="2"/>
  <c r="F454" i="2"/>
  <c r="B454" i="2"/>
  <c r="D453" i="2"/>
  <c r="F452" i="2"/>
  <c r="B452" i="2"/>
  <c r="D451" i="2"/>
  <c r="F450" i="2"/>
  <c r="B450" i="2"/>
  <c r="D449" i="2"/>
  <c r="F448" i="2"/>
  <c r="B448" i="2"/>
  <c r="D447" i="2"/>
  <c r="F446" i="2"/>
  <c r="B446" i="2"/>
  <c r="D445" i="2"/>
  <c r="F444" i="2"/>
  <c r="B444" i="2"/>
  <c r="D443" i="2"/>
  <c r="F442" i="2"/>
  <c r="B442" i="2"/>
  <c r="D441" i="2"/>
  <c r="F440" i="2"/>
  <c r="B440" i="2"/>
  <c r="D439" i="2"/>
  <c r="F438" i="2"/>
  <c r="B438" i="2"/>
  <c r="D437" i="2"/>
  <c r="F436" i="2"/>
  <c r="B436" i="2"/>
  <c r="D435" i="2"/>
  <c r="F434" i="2"/>
  <c r="B434" i="2"/>
  <c r="D433" i="2"/>
  <c r="F432" i="2"/>
  <c r="B432" i="2"/>
  <c r="D431" i="2"/>
  <c r="F430" i="2"/>
  <c r="B430" i="2"/>
  <c r="D429" i="2"/>
  <c r="F428" i="2"/>
  <c r="B428" i="2"/>
  <c r="D427" i="2"/>
  <c r="F426" i="2"/>
  <c r="B426" i="2"/>
  <c r="D425" i="2"/>
  <c r="F424" i="2"/>
  <c r="B424" i="2"/>
  <c r="D423" i="2"/>
  <c r="F422" i="2"/>
  <c r="B422" i="2"/>
  <c r="D421" i="2"/>
  <c r="F420" i="2"/>
  <c r="B420" i="2"/>
  <c r="D419" i="2"/>
  <c r="F418" i="2"/>
  <c r="B418" i="2"/>
  <c r="D417" i="2"/>
  <c r="F416" i="2"/>
  <c r="B416" i="2"/>
  <c r="D415" i="2"/>
  <c r="F414" i="2"/>
  <c r="B414" i="2"/>
  <c r="D413" i="2"/>
  <c r="F412" i="2"/>
  <c r="B412" i="2"/>
  <c r="D411" i="2"/>
  <c r="F410" i="2"/>
  <c r="B410" i="2"/>
  <c r="D409" i="2"/>
  <c r="F408" i="2"/>
  <c r="B408" i="2"/>
  <c r="D407" i="2"/>
  <c r="F406" i="2"/>
  <c r="B406" i="2"/>
  <c r="D405" i="2"/>
  <c r="F404" i="2"/>
  <c r="B404" i="2"/>
  <c r="D403" i="2"/>
  <c r="F402" i="2"/>
  <c r="B402" i="2"/>
  <c r="D401" i="2"/>
  <c r="F400" i="2"/>
  <c r="B400" i="2"/>
  <c r="D399" i="2"/>
  <c r="F398" i="2"/>
  <c r="B398" i="2"/>
  <c r="D397" i="2"/>
  <c r="F396" i="2"/>
  <c r="B396" i="2"/>
  <c r="D395" i="2"/>
  <c r="F394" i="2"/>
  <c r="B394" i="2"/>
  <c r="D393" i="2"/>
  <c r="F392" i="2"/>
  <c r="B392" i="2"/>
  <c r="D391" i="2"/>
  <c r="F390" i="2"/>
  <c r="B390" i="2"/>
  <c r="D389" i="2"/>
  <c r="F388" i="2"/>
  <c r="B388" i="2"/>
  <c r="D387" i="2"/>
  <c r="F386" i="2"/>
  <c r="B386" i="2"/>
  <c r="D385" i="2"/>
  <c r="F384" i="2"/>
  <c r="B384" i="2"/>
  <c r="D383" i="2"/>
  <c r="F382" i="2"/>
  <c r="B382" i="2"/>
  <c r="D381" i="2"/>
  <c r="F380" i="2"/>
  <c r="B380" i="2"/>
  <c r="D379" i="2"/>
  <c r="F378" i="2"/>
  <c r="B378" i="2"/>
  <c r="D377" i="2"/>
  <c r="F376" i="2"/>
  <c r="B545" i="2"/>
  <c r="F543" i="2"/>
  <c r="E542" i="2"/>
  <c r="A542" i="2"/>
  <c r="C541" i="2"/>
  <c r="E540" i="2"/>
  <c r="A540" i="2"/>
  <c r="C539" i="2"/>
  <c r="E538" i="2"/>
  <c r="A538" i="2"/>
  <c r="C537" i="2"/>
  <c r="E536" i="2"/>
  <c r="A536" i="2"/>
  <c r="C535" i="2"/>
  <c r="E534" i="2"/>
  <c r="A534" i="2"/>
  <c r="C533" i="2"/>
  <c r="E532" i="2"/>
  <c r="A532" i="2"/>
  <c r="C531" i="2"/>
  <c r="E530" i="2"/>
  <c r="A530" i="2"/>
  <c r="C529" i="2"/>
  <c r="E528" i="2"/>
  <c r="A528" i="2"/>
  <c r="C527" i="2"/>
  <c r="E526" i="2"/>
  <c r="A526" i="2"/>
  <c r="C525" i="2"/>
  <c r="E524" i="2"/>
  <c r="A524" i="2"/>
  <c r="C523" i="2"/>
  <c r="E522" i="2"/>
  <c r="A522" i="2"/>
  <c r="C521" i="2"/>
  <c r="E520" i="2"/>
  <c r="A520" i="2"/>
  <c r="C519" i="2"/>
  <c r="E518" i="2"/>
  <c r="A518" i="2"/>
  <c r="C517" i="2"/>
  <c r="E516" i="2"/>
  <c r="A516" i="2"/>
  <c r="C515" i="2"/>
  <c r="E514" i="2"/>
  <c r="A514" i="2"/>
  <c r="C513" i="2"/>
  <c r="E512" i="2"/>
  <c r="A512" i="2"/>
  <c r="C511" i="2"/>
  <c r="E510" i="2"/>
  <c r="A510" i="2"/>
  <c r="C509" i="2"/>
  <c r="E508" i="2"/>
  <c r="A508" i="2"/>
  <c r="C507" i="2"/>
  <c r="E506" i="2"/>
  <c r="A506" i="2"/>
  <c r="C505" i="2"/>
  <c r="E504" i="2"/>
  <c r="A504" i="2"/>
  <c r="C503" i="2"/>
  <c r="E502" i="2"/>
  <c r="A502" i="2"/>
  <c r="C501" i="2"/>
  <c r="E500" i="2"/>
  <c r="A500" i="2"/>
  <c r="C499" i="2"/>
  <c r="E498" i="2"/>
  <c r="A498" i="2"/>
  <c r="C497" i="2"/>
  <c r="E496" i="2"/>
  <c r="A496" i="2"/>
  <c r="C495" i="2"/>
  <c r="E494" i="2"/>
  <c r="A494" i="2"/>
  <c r="C493" i="2"/>
  <c r="E492" i="2"/>
  <c r="A492" i="2"/>
  <c r="C491" i="2"/>
  <c r="E490" i="2"/>
  <c r="A490" i="2"/>
  <c r="C489" i="2"/>
  <c r="E488" i="2"/>
  <c r="A488" i="2"/>
  <c r="C487" i="2"/>
  <c r="E486" i="2"/>
  <c r="A486" i="2"/>
  <c r="C485" i="2"/>
  <c r="E484" i="2"/>
  <c r="A484" i="2"/>
  <c r="C483" i="2"/>
  <c r="E482" i="2"/>
  <c r="A482" i="2"/>
  <c r="C481" i="2"/>
  <c r="E480" i="2"/>
  <c r="A480" i="2"/>
  <c r="C479" i="2"/>
  <c r="E478" i="2"/>
  <c r="A478" i="2"/>
  <c r="C477" i="2"/>
  <c r="E476" i="2"/>
  <c r="A476" i="2"/>
  <c r="C475" i="2"/>
  <c r="E474" i="2"/>
  <c r="A474" i="2"/>
  <c r="C473" i="2"/>
  <c r="E472" i="2"/>
  <c r="A472" i="2"/>
  <c r="C471" i="2"/>
  <c r="E470" i="2"/>
  <c r="A470" i="2"/>
  <c r="C469" i="2"/>
  <c r="E468" i="2"/>
  <c r="A468" i="2"/>
  <c r="C467" i="2"/>
  <c r="E466" i="2"/>
  <c r="A466" i="2"/>
  <c r="C465" i="2"/>
  <c r="E464" i="2"/>
  <c r="A464" i="2"/>
  <c r="C463" i="2"/>
  <c r="E462" i="2"/>
  <c r="A462" i="2"/>
  <c r="C461" i="2"/>
  <c r="E460" i="2"/>
  <c r="A460" i="2"/>
  <c r="C459" i="2"/>
  <c r="E458" i="2"/>
  <c r="A458" i="2"/>
  <c r="C457" i="2"/>
  <c r="E456" i="2"/>
  <c r="A456" i="2"/>
  <c r="C455" i="2"/>
  <c r="E454" i="2"/>
  <c r="A454" i="2"/>
  <c r="C453" i="2"/>
  <c r="E452" i="2"/>
  <c r="A452" i="2"/>
  <c r="C451" i="2"/>
  <c r="E450" i="2"/>
  <c r="A450" i="2"/>
  <c r="C449" i="2"/>
  <c r="E448" i="2"/>
  <c r="A448" i="2"/>
  <c r="C447" i="2"/>
  <c r="E446" i="2"/>
  <c r="A446" i="2"/>
  <c r="C445" i="2"/>
  <c r="E444" i="2"/>
  <c r="A444" i="2"/>
  <c r="C443" i="2"/>
  <c r="E442" i="2"/>
  <c r="A442" i="2"/>
  <c r="C441" i="2"/>
  <c r="E440" i="2"/>
  <c r="A440" i="2"/>
  <c r="C439" i="2"/>
  <c r="E438" i="2"/>
  <c r="A438" i="2"/>
  <c r="C437" i="2"/>
  <c r="E436" i="2"/>
  <c r="A436" i="2"/>
  <c r="C435" i="2"/>
  <c r="E434" i="2"/>
  <c r="A434" i="2"/>
  <c r="C433" i="2"/>
  <c r="E432" i="2"/>
  <c r="A432" i="2"/>
  <c r="C431" i="2"/>
  <c r="E430" i="2"/>
  <c r="A430" i="2"/>
  <c r="C429" i="2"/>
  <c r="E428" i="2"/>
  <c r="A428" i="2"/>
  <c r="C427" i="2"/>
  <c r="E426" i="2"/>
  <c r="A426" i="2"/>
  <c r="C425" i="2"/>
  <c r="E424" i="2"/>
  <c r="A424" i="2"/>
  <c r="C423" i="2"/>
  <c r="E422" i="2"/>
  <c r="A422" i="2"/>
  <c r="C421" i="2"/>
  <c r="E420" i="2"/>
  <c r="A420" i="2"/>
  <c r="C419" i="2"/>
  <c r="E418" i="2"/>
  <c r="A418" i="2"/>
  <c r="C417" i="2"/>
  <c r="E416" i="2"/>
  <c r="A416" i="2"/>
  <c r="C415" i="2"/>
  <c r="E414" i="2"/>
  <c r="A414" i="2"/>
  <c r="C413" i="2"/>
  <c r="E412" i="2"/>
  <c r="A412" i="2"/>
  <c r="C411" i="2"/>
  <c r="E410" i="2"/>
  <c r="A410" i="2"/>
  <c r="C409" i="2"/>
  <c r="E408" i="2"/>
  <c r="A408" i="2"/>
  <c r="C407" i="2"/>
  <c r="E406" i="2"/>
  <c r="A406" i="2"/>
  <c r="C405" i="2"/>
  <c r="E404" i="2"/>
  <c r="A404" i="2"/>
  <c r="C403" i="2"/>
  <c r="E402" i="2"/>
  <c r="A402" i="2"/>
  <c r="C401" i="2"/>
  <c r="E400" i="2"/>
  <c r="A400" i="2"/>
  <c r="C399" i="2"/>
  <c r="E398" i="2"/>
  <c r="A398" i="2"/>
  <c r="C397" i="2"/>
  <c r="E396" i="2"/>
  <c r="A396" i="2"/>
  <c r="C395" i="2"/>
  <c r="E394" i="2"/>
  <c r="A394" i="2"/>
  <c r="C393" i="2"/>
  <c r="E392" i="2"/>
  <c r="A392" i="2"/>
  <c r="C391" i="2"/>
  <c r="E390" i="2"/>
  <c r="A390" i="2"/>
  <c r="C389" i="2"/>
  <c r="E388" i="2"/>
  <c r="A388" i="2"/>
  <c r="C387" i="2"/>
  <c r="E386" i="2"/>
  <c r="A386" i="2"/>
  <c r="C385" i="2"/>
  <c r="E384" i="2"/>
  <c r="A384" i="2"/>
  <c r="C383" i="2"/>
  <c r="E382" i="2"/>
  <c r="A382" i="2"/>
  <c r="C381" i="2"/>
  <c r="E380" i="2"/>
  <c r="A380" i="2"/>
  <c r="C379" i="2"/>
  <c r="E378" i="2"/>
  <c r="A378" i="2"/>
  <c r="C377" i="2"/>
  <c r="E376" i="2"/>
  <c r="A376" i="2"/>
  <c r="C375" i="2"/>
  <c r="E374" i="2"/>
  <c r="E544" i="2"/>
  <c r="C543" i="2"/>
  <c r="D542" i="2"/>
  <c r="F541" i="2"/>
  <c r="B541" i="2"/>
  <c r="D540" i="2"/>
  <c r="F539" i="2"/>
  <c r="B539" i="2"/>
  <c r="D538" i="2"/>
  <c r="F537" i="2"/>
  <c r="B537" i="2"/>
  <c r="D536" i="2"/>
  <c r="F535" i="2"/>
  <c r="B535" i="2"/>
  <c r="D534" i="2"/>
  <c r="F533" i="2"/>
  <c r="B533" i="2"/>
  <c r="D532" i="2"/>
  <c r="F531" i="2"/>
  <c r="B531" i="2"/>
  <c r="D530" i="2"/>
  <c r="F529" i="2"/>
  <c r="B529" i="2"/>
  <c r="D528" i="2"/>
  <c r="F527" i="2"/>
  <c r="B527" i="2"/>
  <c r="D526" i="2"/>
  <c r="F525" i="2"/>
  <c r="B525" i="2"/>
  <c r="D524" i="2"/>
  <c r="F523" i="2"/>
  <c r="B523" i="2"/>
  <c r="D522" i="2"/>
  <c r="F521" i="2"/>
  <c r="B521" i="2"/>
  <c r="D520" i="2"/>
  <c r="F519" i="2"/>
  <c r="B519" i="2"/>
  <c r="D518" i="2"/>
  <c r="F517" i="2"/>
  <c r="B517" i="2"/>
  <c r="D516" i="2"/>
  <c r="F515" i="2"/>
  <c r="B515" i="2"/>
  <c r="D514" i="2"/>
  <c r="F513" i="2"/>
  <c r="B513" i="2"/>
  <c r="D512" i="2"/>
  <c r="F511" i="2"/>
  <c r="B511" i="2"/>
  <c r="D510" i="2"/>
  <c r="F509" i="2"/>
  <c r="B509" i="2"/>
  <c r="D508" i="2"/>
  <c r="F507" i="2"/>
  <c r="B507" i="2"/>
  <c r="D506" i="2"/>
  <c r="F505" i="2"/>
  <c r="B505" i="2"/>
  <c r="D504" i="2"/>
  <c r="F503" i="2"/>
  <c r="B503" i="2"/>
  <c r="D502" i="2"/>
  <c r="F501" i="2"/>
  <c r="B501" i="2"/>
  <c r="D500" i="2"/>
  <c r="F499" i="2"/>
  <c r="B499" i="2"/>
  <c r="D498" i="2"/>
  <c r="F497" i="2"/>
  <c r="B497" i="2"/>
  <c r="D496" i="2"/>
  <c r="F495" i="2"/>
  <c r="B495" i="2"/>
  <c r="D494" i="2"/>
  <c r="F493" i="2"/>
  <c r="B493" i="2"/>
  <c r="D492" i="2"/>
  <c r="F491" i="2"/>
  <c r="B491" i="2"/>
  <c r="D490" i="2"/>
  <c r="F489" i="2"/>
  <c r="B489" i="2"/>
  <c r="D488" i="2"/>
  <c r="F487" i="2"/>
  <c r="B487" i="2"/>
  <c r="D486" i="2"/>
  <c r="F485" i="2"/>
  <c r="B485" i="2"/>
  <c r="D484" i="2"/>
  <c r="F483" i="2"/>
  <c r="B483" i="2"/>
  <c r="D482" i="2"/>
  <c r="F481" i="2"/>
  <c r="B481" i="2"/>
  <c r="D480" i="2"/>
  <c r="F479" i="2"/>
  <c r="B479" i="2"/>
  <c r="D478" i="2"/>
  <c r="F477" i="2"/>
  <c r="B477" i="2"/>
  <c r="D476" i="2"/>
  <c r="F475" i="2"/>
  <c r="B475" i="2"/>
  <c r="D474" i="2"/>
  <c r="F473" i="2"/>
  <c r="B473" i="2"/>
  <c r="D472" i="2"/>
  <c r="F471" i="2"/>
  <c r="B471" i="2"/>
  <c r="D470" i="2"/>
  <c r="F469" i="2"/>
  <c r="B469" i="2"/>
  <c r="D468" i="2"/>
  <c r="F467" i="2"/>
  <c r="B467" i="2"/>
  <c r="D466" i="2"/>
  <c r="F465" i="2"/>
  <c r="B465" i="2"/>
  <c r="D464" i="2"/>
  <c r="F463" i="2"/>
  <c r="B463" i="2"/>
  <c r="D462" i="2"/>
  <c r="F461" i="2"/>
  <c r="B461" i="2"/>
  <c r="D460" i="2"/>
  <c r="F459" i="2"/>
  <c r="B459" i="2"/>
  <c r="D458" i="2"/>
  <c r="F457" i="2"/>
  <c r="B457" i="2"/>
  <c r="D456" i="2"/>
  <c r="F455" i="2"/>
  <c r="B455" i="2"/>
  <c r="D454" i="2"/>
  <c r="F453" i="2"/>
  <c r="B453" i="2"/>
  <c r="D452" i="2"/>
  <c r="F451" i="2"/>
  <c r="B451" i="2"/>
  <c r="D450" i="2"/>
  <c r="F449" i="2"/>
  <c r="B449" i="2"/>
  <c r="D448" i="2"/>
  <c r="F447" i="2"/>
  <c r="B447" i="2"/>
  <c r="D446" i="2"/>
  <c r="F445" i="2"/>
  <c r="B445" i="2"/>
  <c r="D444" i="2"/>
  <c r="F443" i="2"/>
  <c r="B443" i="2"/>
  <c r="D442" i="2"/>
  <c r="F441" i="2"/>
  <c r="B441" i="2"/>
  <c r="D440" i="2"/>
  <c r="F439" i="2"/>
  <c r="B439" i="2"/>
  <c r="D438" i="2"/>
  <c r="F437" i="2"/>
  <c r="B437" i="2"/>
  <c r="D436" i="2"/>
  <c r="F435" i="2"/>
  <c r="B435" i="2"/>
  <c r="D434" i="2"/>
  <c r="F433" i="2"/>
  <c r="B433" i="2"/>
  <c r="D432" i="2"/>
  <c r="F431" i="2"/>
  <c r="B431" i="2"/>
  <c r="D430" i="2"/>
  <c r="F429" i="2"/>
  <c r="B429" i="2"/>
  <c r="D428" i="2"/>
  <c r="F427" i="2"/>
  <c r="B427" i="2"/>
  <c r="D426" i="2"/>
  <c r="F425" i="2"/>
  <c r="B425" i="2"/>
  <c r="D424" i="2"/>
  <c r="F423" i="2"/>
  <c r="B423" i="2"/>
  <c r="D422" i="2"/>
  <c r="F421" i="2"/>
  <c r="B421" i="2"/>
  <c r="D420" i="2"/>
  <c r="F419" i="2"/>
  <c r="B419" i="2"/>
  <c r="D418" i="2"/>
  <c r="F417" i="2"/>
  <c r="B417" i="2"/>
  <c r="D416" i="2"/>
  <c r="F415" i="2"/>
  <c r="B415" i="2"/>
  <c r="D414" i="2"/>
  <c r="F413" i="2"/>
  <c r="B413" i="2"/>
  <c r="D412" i="2"/>
  <c r="F411" i="2"/>
  <c r="B411" i="2"/>
  <c r="D410" i="2"/>
  <c r="F409" i="2"/>
  <c r="B409" i="2"/>
  <c r="D408" i="2"/>
  <c r="F407" i="2"/>
  <c r="B407" i="2"/>
  <c r="D406" i="2"/>
  <c r="F405" i="2"/>
  <c r="B405" i="2"/>
  <c r="D404" i="2"/>
  <c r="F403" i="2"/>
  <c r="B403" i="2"/>
  <c r="D402" i="2"/>
  <c r="F401" i="2"/>
  <c r="B401" i="2"/>
  <c r="D400" i="2"/>
  <c r="F399" i="2"/>
  <c r="B399" i="2"/>
  <c r="D398" i="2"/>
  <c r="F397" i="2"/>
  <c r="B397" i="2"/>
  <c r="D396" i="2"/>
  <c r="F395" i="2"/>
  <c r="B395" i="2"/>
  <c r="D394" i="2"/>
  <c r="F393" i="2"/>
  <c r="B393" i="2"/>
  <c r="D392" i="2"/>
  <c r="F391" i="2"/>
  <c r="B391" i="2"/>
  <c r="D390" i="2"/>
  <c r="F389" i="2"/>
  <c r="B389" i="2"/>
  <c r="D388" i="2"/>
  <c r="F387" i="2"/>
  <c r="B387" i="2"/>
  <c r="D386" i="2"/>
  <c r="F385" i="2"/>
  <c r="B385" i="2"/>
  <c r="D384" i="2"/>
  <c r="F383" i="2"/>
  <c r="B383" i="2"/>
  <c r="D382" i="2"/>
  <c r="F381" i="2"/>
  <c r="B381" i="2"/>
  <c r="D380" i="2"/>
  <c r="F379" i="2"/>
  <c r="B379" i="2"/>
  <c r="D378" i="2"/>
  <c r="F377" i="2"/>
  <c r="B377" i="2"/>
  <c r="D376" i="2"/>
  <c r="F375" i="2"/>
  <c r="B375" i="2"/>
  <c r="B376" i="2"/>
  <c r="C374" i="2"/>
  <c r="E373" i="2"/>
  <c r="A373" i="2"/>
  <c r="C372" i="2"/>
  <c r="E371" i="2"/>
  <c r="A371" i="2"/>
  <c r="C370" i="2"/>
  <c r="E369" i="2"/>
  <c r="A369" i="2"/>
  <c r="C368" i="2"/>
  <c r="E367" i="2"/>
  <c r="A367" i="2"/>
  <c r="C366" i="2"/>
  <c r="E365" i="2"/>
  <c r="A365" i="2"/>
  <c r="C364" i="2"/>
  <c r="E363" i="2"/>
  <c r="A363" i="2"/>
  <c r="C362" i="2"/>
  <c r="E361" i="2"/>
  <c r="A361" i="2"/>
  <c r="C360" i="2"/>
  <c r="E359" i="2"/>
  <c r="A359" i="2"/>
  <c r="C358" i="2"/>
  <c r="E357" i="2"/>
  <c r="A357" i="2"/>
  <c r="C356" i="2"/>
  <c r="E355" i="2"/>
  <c r="A355" i="2"/>
  <c r="C354" i="2"/>
  <c r="E353" i="2"/>
  <c r="A353" i="2"/>
  <c r="C352" i="2"/>
  <c r="E351" i="2"/>
  <c r="A351" i="2"/>
  <c r="C350" i="2"/>
  <c r="E349" i="2"/>
  <c r="A349" i="2"/>
  <c r="C348" i="2"/>
  <c r="E347" i="2"/>
  <c r="A347" i="2"/>
  <c r="C346" i="2"/>
  <c r="E345" i="2"/>
  <c r="A345" i="2"/>
  <c r="C344" i="2"/>
  <c r="E343" i="2"/>
  <c r="A343" i="2"/>
  <c r="C342" i="2"/>
  <c r="E341" i="2"/>
  <c r="A341" i="2"/>
  <c r="C340" i="2"/>
  <c r="E339" i="2"/>
  <c r="A339" i="2"/>
  <c r="C338" i="2"/>
  <c r="E337" i="2"/>
  <c r="A337" i="2"/>
  <c r="C336" i="2"/>
  <c r="E335" i="2"/>
  <c r="A335" i="2"/>
  <c r="C334" i="2"/>
  <c r="E333" i="2"/>
  <c r="A333" i="2"/>
  <c r="C332" i="2"/>
  <c r="E331" i="2"/>
  <c r="A331" i="2"/>
  <c r="C330" i="2"/>
  <c r="E329" i="2"/>
  <c r="A329" i="2"/>
  <c r="C328" i="2"/>
  <c r="E327" i="2"/>
  <c r="A327" i="2"/>
  <c r="C326" i="2"/>
  <c r="E325" i="2"/>
  <c r="A325" i="2"/>
  <c r="C324" i="2"/>
  <c r="E323" i="2"/>
  <c r="A323" i="2"/>
  <c r="C322" i="2"/>
  <c r="E321" i="2"/>
  <c r="A321" i="2"/>
  <c r="C320" i="2"/>
  <c r="E319" i="2"/>
  <c r="A319" i="2"/>
  <c r="C318" i="2"/>
  <c r="E317" i="2"/>
  <c r="A317" i="2"/>
  <c r="C316" i="2"/>
  <c r="E315" i="2"/>
  <c r="A315" i="2"/>
  <c r="C314" i="2"/>
  <c r="E313" i="2"/>
  <c r="A313" i="2"/>
  <c r="C312" i="2"/>
  <c r="E311" i="2"/>
  <c r="A311" i="2"/>
  <c r="C310" i="2"/>
  <c r="E309" i="2"/>
  <c r="A309" i="2"/>
  <c r="C308" i="2"/>
  <c r="E307" i="2"/>
  <c r="A307" i="2"/>
  <c r="C306" i="2"/>
  <c r="E305" i="2"/>
  <c r="A305" i="2"/>
  <c r="C304" i="2"/>
  <c r="E303" i="2"/>
  <c r="A303" i="2"/>
  <c r="C302" i="2"/>
  <c r="E301" i="2"/>
  <c r="A301" i="2"/>
  <c r="C300" i="2"/>
  <c r="E299" i="2"/>
  <c r="A299" i="2"/>
  <c r="C298" i="2"/>
  <c r="E297" i="2"/>
  <c r="A297" i="2"/>
  <c r="C296" i="2"/>
  <c r="E295" i="2"/>
  <c r="A295" i="2"/>
  <c r="C294" i="2"/>
  <c r="E293" i="2"/>
  <c r="A293" i="2"/>
  <c r="C292" i="2"/>
  <c r="E291" i="2"/>
  <c r="A291" i="2"/>
  <c r="C290" i="2"/>
  <c r="E289" i="2"/>
  <c r="A289" i="2"/>
  <c r="C288" i="2"/>
  <c r="E287" i="2"/>
  <c r="A287" i="2"/>
  <c r="C286" i="2"/>
  <c r="E285" i="2"/>
  <c r="A285" i="2"/>
  <c r="C284" i="2"/>
  <c r="E283" i="2"/>
  <c r="A283" i="2"/>
  <c r="C282" i="2"/>
  <c r="E281" i="2"/>
  <c r="A281" i="2"/>
  <c r="C280" i="2"/>
  <c r="E279" i="2"/>
  <c r="A279" i="2"/>
  <c r="C278" i="2"/>
  <c r="E277" i="2"/>
  <c r="A277" i="2"/>
  <c r="C276" i="2"/>
  <c r="E275" i="2"/>
  <c r="A275" i="2"/>
  <c r="C274" i="2"/>
  <c r="E273" i="2"/>
  <c r="A273" i="2"/>
  <c r="C272" i="2"/>
  <c r="E271" i="2"/>
  <c r="A271" i="2"/>
  <c r="C270" i="2"/>
  <c r="E269" i="2"/>
  <c r="A269" i="2"/>
  <c r="C268" i="2"/>
  <c r="E267" i="2"/>
  <c r="A267" i="2"/>
  <c r="C266" i="2"/>
  <c r="E265" i="2"/>
  <c r="A265" i="2"/>
  <c r="C264" i="2"/>
  <c r="E263" i="2"/>
  <c r="A263" i="2"/>
  <c r="C262" i="2"/>
  <c r="E261" i="2"/>
  <c r="A261" i="2"/>
  <c r="C260" i="2"/>
  <c r="E259" i="2"/>
  <c r="A259" i="2"/>
  <c r="C258" i="2"/>
  <c r="E257" i="2"/>
  <c r="A257" i="2"/>
  <c r="C256" i="2"/>
  <c r="E255" i="2"/>
  <c r="A255" i="2"/>
  <c r="C254" i="2"/>
  <c r="E253" i="2"/>
  <c r="A253" i="2"/>
  <c r="C252" i="2"/>
  <c r="E251" i="2"/>
  <c r="A251" i="2"/>
  <c r="C250" i="2"/>
  <c r="E249" i="2"/>
  <c r="A249" i="2"/>
  <c r="C248" i="2"/>
  <c r="E247" i="2"/>
  <c r="A247" i="2"/>
  <c r="C246" i="2"/>
  <c r="E245" i="2"/>
  <c r="A245" i="2"/>
  <c r="C244" i="2"/>
  <c r="E243" i="2"/>
  <c r="A243" i="2"/>
  <c r="C242" i="2"/>
  <c r="E241" i="2"/>
  <c r="A241" i="2"/>
  <c r="C240" i="2"/>
  <c r="E239" i="2"/>
  <c r="A239" i="2"/>
  <c r="C238" i="2"/>
  <c r="E237" i="2"/>
  <c r="A237" i="2"/>
  <c r="C236" i="2"/>
  <c r="E235" i="2"/>
  <c r="A235" i="2"/>
  <c r="C234" i="2"/>
  <c r="E233" i="2"/>
  <c r="A233" i="2"/>
  <c r="C232" i="2"/>
  <c r="E231" i="2"/>
  <c r="A231" i="2"/>
  <c r="C230" i="2"/>
  <c r="E229" i="2"/>
  <c r="A229" i="2"/>
  <c r="C228" i="2"/>
  <c r="E227" i="2"/>
  <c r="A227" i="2"/>
  <c r="C226" i="2"/>
  <c r="E225" i="2"/>
  <c r="A225" i="2"/>
  <c r="C224" i="2"/>
  <c r="E223" i="2"/>
  <c r="A223" i="2"/>
  <c r="C222" i="2"/>
  <c r="E221" i="2"/>
  <c r="A221" i="2"/>
  <c r="C220" i="2"/>
  <c r="E219" i="2"/>
  <c r="A219" i="2"/>
  <c r="C218" i="2"/>
  <c r="E217" i="2"/>
  <c r="A217" i="2"/>
  <c r="C216" i="2"/>
  <c r="E215" i="2"/>
  <c r="A215" i="2"/>
  <c r="C214" i="2"/>
  <c r="E213" i="2"/>
  <c r="A213" i="2"/>
  <c r="C212" i="2"/>
  <c r="E211" i="2"/>
  <c r="A211" i="2"/>
  <c r="C210" i="2"/>
  <c r="E209" i="2"/>
  <c r="A209" i="2"/>
  <c r="C208" i="2"/>
  <c r="E207" i="2"/>
  <c r="A207" i="2"/>
  <c r="C206" i="2"/>
  <c r="E205" i="2"/>
  <c r="A205" i="2"/>
  <c r="C204" i="2"/>
  <c r="D375" i="2"/>
  <c r="B374" i="2"/>
  <c r="D373" i="2"/>
  <c r="F372" i="2"/>
  <c r="B372" i="2"/>
  <c r="D371" i="2"/>
  <c r="F370" i="2"/>
  <c r="B370" i="2"/>
  <c r="D369" i="2"/>
  <c r="F368" i="2"/>
  <c r="B368" i="2"/>
  <c r="D367" i="2"/>
  <c r="F366" i="2"/>
  <c r="B366" i="2"/>
  <c r="D365" i="2"/>
  <c r="F364" i="2"/>
  <c r="B364" i="2"/>
  <c r="D363" i="2"/>
  <c r="F362" i="2"/>
  <c r="B362" i="2"/>
  <c r="D361" i="2"/>
  <c r="F360" i="2"/>
  <c r="B360" i="2"/>
  <c r="D359" i="2"/>
  <c r="F358" i="2"/>
  <c r="B358" i="2"/>
  <c r="D357" i="2"/>
  <c r="F356" i="2"/>
  <c r="B356" i="2"/>
  <c r="D355" i="2"/>
  <c r="F354" i="2"/>
  <c r="B354" i="2"/>
  <c r="D353" i="2"/>
  <c r="F352" i="2"/>
  <c r="B352" i="2"/>
  <c r="D351" i="2"/>
  <c r="F350" i="2"/>
  <c r="B350" i="2"/>
  <c r="D349" i="2"/>
  <c r="F348" i="2"/>
  <c r="B348" i="2"/>
  <c r="D347" i="2"/>
  <c r="F346" i="2"/>
  <c r="B346" i="2"/>
  <c r="D345" i="2"/>
  <c r="F344" i="2"/>
  <c r="B344" i="2"/>
  <c r="D343" i="2"/>
  <c r="F342" i="2"/>
  <c r="B342" i="2"/>
  <c r="D341" i="2"/>
  <c r="F340" i="2"/>
  <c r="B340" i="2"/>
  <c r="D339" i="2"/>
  <c r="F338" i="2"/>
  <c r="B338" i="2"/>
  <c r="D337" i="2"/>
  <c r="F336" i="2"/>
  <c r="B336" i="2"/>
  <c r="D335" i="2"/>
  <c r="F334" i="2"/>
  <c r="B334" i="2"/>
  <c r="D333" i="2"/>
  <c r="F332" i="2"/>
  <c r="B332" i="2"/>
  <c r="D331" i="2"/>
  <c r="F330" i="2"/>
  <c r="B330" i="2"/>
  <c r="D329" i="2"/>
  <c r="F328" i="2"/>
  <c r="B328" i="2"/>
  <c r="D327" i="2"/>
  <c r="F326" i="2"/>
  <c r="B326" i="2"/>
  <c r="D325" i="2"/>
  <c r="F324" i="2"/>
  <c r="B324" i="2"/>
  <c r="D323" i="2"/>
  <c r="F322" i="2"/>
  <c r="B322" i="2"/>
  <c r="D321" i="2"/>
  <c r="F320" i="2"/>
  <c r="B320" i="2"/>
  <c r="D319" i="2"/>
  <c r="F318" i="2"/>
  <c r="B318" i="2"/>
  <c r="D317" i="2"/>
  <c r="F316" i="2"/>
  <c r="B316" i="2"/>
  <c r="D315" i="2"/>
  <c r="F314" i="2"/>
  <c r="B314" i="2"/>
  <c r="D313" i="2"/>
  <c r="F312" i="2"/>
  <c r="B312" i="2"/>
  <c r="D311" i="2"/>
  <c r="F310" i="2"/>
  <c r="B310" i="2"/>
  <c r="D309" i="2"/>
  <c r="F308" i="2"/>
  <c r="B308" i="2"/>
  <c r="D307" i="2"/>
  <c r="F306" i="2"/>
  <c r="B306" i="2"/>
  <c r="D305" i="2"/>
  <c r="F304" i="2"/>
  <c r="B304" i="2"/>
  <c r="D303" i="2"/>
  <c r="F302" i="2"/>
  <c r="B302" i="2"/>
  <c r="D301" i="2"/>
  <c r="F300" i="2"/>
  <c r="B300" i="2"/>
  <c r="D299" i="2"/>
  <c r="F298" i="2"/>
  <c r="B298" i="2"/>
  <c r="D297" i="2"/>
  <c r="F296" i="2"/>
  <c r="B296" i="2"/>
  <c r="D295" i="2"/>
  <c r="F294" i="2"/>
  <c r="B294" i="2"/>
  <c r="D293" i="2"/>
  <c r="F292" i="2"/>
  <c r="B292" i="2"/>
  <c r="D291" i="2"/>
  <c r="F290" i="2"/>
  <c r="B290" i="2"/>
  <c r="D289" i="2"/>
  <c r="F288" i="2"/>
  <c r="B288" i="2"/>
  <c r="D287" i="2"/>
  <c r="F286" i="2"/>
  <c r="B286" i="2"/>
  <c r="D285" i="2"/>
  <c r="F284" i="2"/>
  <c r="B284" i="2"/>
  <c r="D283" i="2"/>
  <c r="F282" i="2"/>
  <c r="B282" i="2"/>
  <c r="D281" i="2"/>
  <c r="F280" i="2"/>
  <c r="B280" i="2"/>
  <c r="D279" i="2"/>
  <c r="F278" i="2"/>
  <c r="B278" i="2"/>
  <c r="D277" i="2"/>
  <c r="F276" i="2"/>
  <c r="B276" i="2"/>
  <c r="D275" i="2"/>
  <c r="F274" i="2"/>
  <c r="B274" i="2"/>
  <c r="D273" i="2"/>
  <c r="F272" i="2"/>
  <c r="B272" i="2"/>
  <c r="D271" i="2"/>
  <c r="F270" i="2"/>
  <c r="B270" i="2"/>
  <c r="D269" i="2"/>
  <c r="F268" i="2"/>
  <c r="B268" i="2"/>
  <c r="D267" i="2"/>
  <c r="F266" i="2"/>
  <c r="B266" i="2"/>
  <c r="D265" i="2"/>
  <c r="F264" i="2"/>
  <c r="B264" i="2"/>
  <c r="D263" i="2"/>
  <c r="F262" i="2"/>
  <c r="B262" i="2"/>
  <c r="D261" i="2"/>
  <c r="F260" i="2"/>
  <c r="B260" i="2"/>
  <c r="D259" i="2"/>
  <c r="F258" i="2"/>
  <c r="B258" i="2"/>
  <c r="D257" i="2"/>
  <c r="F256" i="2"/>
  <c r="B256" i="2"/>
  <c r="D255" i="2"/>
  <c r="F254" i="2"/>
  <c r="B254" i="2"/>
  <c r="D253" i="2"/>
  <c r="F252" i="2"/>
  <c r="B252" i="2"/>
  <c r="D251" i="2"/>
  <c r="F250" i="2"/>
  <c r="B250" i="2"/>
  <c r="D249" i="2"/>
  <c r="F248" i="2"/>
  <c r="B248" i="2"/>
  <c r="D247" i="2"/>
  <c r="F246" i="2"/>
  <c r="B246" i="2"/>
  <c r="D245" i="2"/>
  <c r="F244" i="2"/>
  <c r="B244" i="2"/>
  <c r="D243" i="2"/>
  <c r="F242" i="2"/>
  <c r="B242" i="2"/>
  <c r="D241" i="2"/>
  <c r="F240" i="2"/>
  <c r="B240" i="2"/>
  <c r="D239" i="2"/>
  <c r="F238" i="2"/>
  <c r="B238" i="2"/>
  <c r="D237" i="2"/>
  <c r="F236" i="2"/>
  <c r="B236" i="2"/>
  <c r="D235" i="2"/>
  <c r="F234" i="2"/>
  <c r="B234" i="2"/>
  <c r="D233" i="2"/>
  <c r="F232" i="2"/>
  <c r="B232" i="2"/>
  <c r="D231" i="2"/>
  <c r="F230" i="2"/>
  <c r="B230" i="2"/>
  <c r="D229" i="2"/>
  <c r="F228" i="2"/>
  <c r="B228" i="2"/>
  <c r="D227" i="2"/>
  <c r="F226" i="2"/>
  <c r="B226" i="2"/>
  <c r="D225" i="2"/>
  <c r="F224" i="2"/>
  <c r="B224" i="2"/>
  <c r="D223" i="2"/>
  <c r="F222" i="2"/>
  <c r="B222" i="2"/>
  <c r="D221" i="2"/>
  <c r="F220" i="2"/>
  <c r="B220" i="2"/>
  <c r="D219" i="2"/>
  <c r="F218" i="2"/>
  <c r="B218" i="2"/>
  <c r="D217" i="2"/>
  <c r="F216" i="2"/>
  <c r="B216" i="2"/>
  <c r="D215" i="2"/>
  <c r="F214" i="2"/>
  <c r="B214" i="2"/>
  <c r="D213" i="2"/>
  <c r="F212" i="2"/>
  <c r="F374" i="2"/>
  <c r="A374" i="2"/>
  <c r="C373" i="2"/>
  <c r="E372" i="2"/>
  <c r="A372" i="2"/>
  <c r="C371" i="2"/>
  <c r="E370" i="2"/>
  <c r="A370" i="2"/>
  <c r="C369" i="2"/>
  <c r="E368" i="2"/>
  <c r="A368" i="2"/>
  <c r="C367" i="2"/>
  <c r="E366" i="2"/>
  <c r="A366" i="2"/>
  <c r="C365" i="2"/>
  <c r="E364" i="2"/>
  <c r="A364" i="2"/>
  <c r="C363" i="2"/>
  <c r="E362" i="2"/>
  <c r="A362" i="2"/>
  <c r="C361" i="2"/>
  <c r="E360" i="2"/>
  <c r="A360" i="2"/>
  <c r="C359" i="2"/>
  <c r="E358" i="2"/>
  <c r="A358" i="2"/>
  <c r="C357" i="2"/>
  <c r="E356" i="2"/>
  <c r="A356" i="2"/>
  <c r="C355" i="2"/>
  <c r="E354" i="2"/>
  <c r="A354" i="2"/>
  <c r="C353" i="2"/>
  <c r="E352" i="2"/>
  <c r="A352" i="2"/>
  <c r="C351" i="2"/>
  <c r="E350" i="2"/>
  <c r="A350" i="2"/>
  <c r="C349" i="2"/>
  <c r="E348" i="2"/>
  <c r="A348" i="2"/>
  <c r="C347" i="2"/>
  <c r="E346" i="2"/>
  <c r="A346" i="2"/>
  <c r="C345" i="2"/>
  <c r="E344" i="2"/>
  <c r="A344" i="2"/>
  <c r="C343" i="2"/>
  <c r="E342" i="2"/>
  <c r="A342" i="2"/>
  <c r="C341" i="2"/>
  <c r="E340" i="2"/>
  <c r="A340" i="2"/>
  <c r="C339" i="2"/>
  <c r="E338" i="2"/>
  <c r="A338" i="2"/>
  <c r="C337" i="2"/>
  <c r="E336" i="2"/>
  <c r="A336" i="2"/>
  <c r="C335" i="2"/>
  <c r="E334" i="2"/>
  <c r="A334" i="2"/>
  <c r="C333" i="2"/>
  <c r="E332" i="2"/>
  <c r="A332" i="2"/>
  <c r="C331" i="2"/>
  <c r="E330" i="2"/>
  <c r="A330" i="2"/>
  <c r="C329" i="2"/>
  <c r="E328" i="2"/>
  <c r="A328" i="2"/>
  <c r="C327" i="2"/>
  <c r="E326" i="2"/>
  <c r="A326" i="2"/>
  <c r="C325" i="2"/>
  <c r="E324" i="2"/>
  <c r="A324" i="2"/>
  <c r="C323" i="2"/>
  <c r="E322" i="2"/>
  <c r="A322" i="2"/>
  <c r="C321" i="2"/>
  <c r="E320" i="2"/>
  <c r="A320" i="2"/>
  <c r="C319" i="2"/>
  <c r="E318" i="2"/>
  <c r="A318" i="2"/>
  <c r="C317" i="2"/>
  <c r="E316" i="2"/>
  <c r="A316" i="2"/>
  <c r="C315" i="2"/>
  <c r="E314" i="2"/>
  <c r="A314" i="2"/>
  <c r="C313" i="2"/>
  <c r="E312" i="2"/>
  <c r="A312" i="2"/>
  <c r="C311" i="2"/>
  <c r="E310" i="2"/>
  <c r="A310" i="2"/>
  <c r="C309" i="2"/>
  <c r="E308" i="2"/>
  <c r="A308" i="2"/>
  <c r="C307" i="2"/>
  <c r="E306" i="2"/>
  <c r="A306" i="2"/>
  <c r="C305" i="2"/>
  <c r="E304" i="2"/>
  <c r="A304" i="2"/>
  <c r="C303" i="2"/>
  <c r="E302" i="2"/>
  <c r="A302" i="2"/>
  <c r="C301" i="2"/>
  <c r="E300" i="2"/>
  <c r="A300" i="2"/>
  <c r="C299" i="2"/>
  <c r="E298" i="2"/>
  <c r="A298" i="2"/>
  <c r="C297" i="2"/>
  <c r="E296" i="2"/>
  <c r="A296" i="2"/>
  <c r="C295" i="2"/>
  <c r="E294" i="2"/>
  <c r="A294" i="2"/>
  <c r="C293" i="2"/>
  <c r="E292" i="2"/>
  <c r="A292" i="2"/>
  <c r="C291" i="2"/>
  <c r="E290" i="2"/>
  <c r="A290" i="2"/>
  <c r="C289" i="2"/>
  <c r="E288" i="2"/>
  <c r="A288" i="2"/>
  <c r="C287" i="2"/>
  <c r="E286" i="2"/>
  <c r="A286" i="2"/>
  <c r="C285" i="2"/>
  <c r="E284" i="2"/>
  <c r="A284" i="2"/>
  <c r="C283" i="2"/>
  <c r="E282" i="2"/>
  <c r="A282" i="2"/>
  <c r="C281" i="2"/>
  <c r="E280" i="2"/>
  <c r="A280" i="2"/>
  <c r="C279" i="2"/>
  <c r="E278" i="2"/>
  <c r="A278" i="2"/>
  <c r="C277" i="2"/>
  <c r="E276" i="2"/>
  <c r="A276" i="2"/>
  <c r="C275" i="2"/>
  <c r="E274" i="2"/>
  <c r="A274" i="2"/>
  <c r="C273" i="2"/>
  <c r="E272" i="2"/>
  <c r="A272" i="2"/>
  <c r="C271" i="2"/>
  <c r="E270" i="2"/>
  <c r="A270" i="2"/>
  <c r="C269" i="2"/>
  <c r="E268" i="2"/>
  <c r="A268" i="2"/>
  <c r="C267" i="2"/>
  <c r="E266" i="2"/>
  <c r="A266" i="2"/>
  <c r="C265" i="2"/>
  <c r="E264" i="2"/>
  <c r="A264" i="2"/>
  <c r="C263" i="2"/>
  <c r="E262" i="2"/>
  <c r="A262" i="2"/>
  <c r="C261" i="2"/>
  <c r="E260" i="2"/>
  <c r="A260" i="2"/>
  <c r="C259" i="2"/>
  <c r="E258" i="2"/>
  <c r="A258" i="2"/>
  <c r="C257" i="2"/>
  <c r="E256" i="2"/>
  <c r="A256" i="2"/>
  <c r="C255" i="2"/>
  <c r="E254" i="2"/>
  <c r="A254" i="2"/>
  <c r="C253" i="2"/>
  <c r="E252" i="2"/>
  <c r="A252" i="2"/>
  <c r="C251" i="2"/>
  <c r="E250" i="2"/>
  <c r="A250" i="2"/>
  <c r="C249" i="2"/>
  <c r="E248" i="2"/>
  <c r="A248" i="2"/>
  <c r="C247" i="2"/>
  <c r="E246" i="2"/>
  <c r="A246" i="2"/>
  <c r="C245" i="2"/>
  <c r="E244" i="2"/>
  <c r="A244" i="2"/>
  <c r="C243" i="2"/>
  <c r="E242" i="2"/>
  <c r="A242" i="2"/>
  <c r="C241" i="2"/>
  <c r="E240" i="2"/>
  <c r="A240" i="2"/>
  <c r="C239" i="2"/>
  <c r="E238" i="2"/>
  <c r="A238" i="2"/>
  <c r="C237" i="2"/>
  <c r="E236" i="2"/>
  <c r="A236" i="2"/>
  <c r="C235" i="2"/>
  <c r="E234" i="2"/>
  <c r="A234" i="2"/>
  <c r="C233" i="2"/>
  <c r="E232" i="2"/>
  <c r="A232" i="2"/>
  <c r="C231" i="2"/>
  <c r="E230" i="2"/>
  <c r="A230" i="2"/>
  <c r="C229" i="2"/>
  <c r="E228" i="2"/>
  <c r="A228" i="2"/>
  <c r="C227" i="2"/>
  <c r="E226" i="2"/>
  <c r="A226" i="2"/>
  <c r="C225" i="2"/>
  <c r="E224" i="2"/>
  <c r="A224" i="2"/>
  <c r="C223" i="2"/>
  <c r="E222" i="2"/>
  <c r="A222" i="2"/>
  <c r="C221" i="2"/>
  <c r="E220" i="2"/>
  <c r="A220" i="2"/>
  <c r="C219" i="2"/>
  <c r="E218" i="2"/>
  <c r="A218" i="2"/>
  <c r="C217" i="2"/>
  <c r="E216" i="2"/>
  <c r="A216" i="2"/>
  <c r="C215" i="2"/>
  <c r="E214" i="2"/>
  <c r="A214" i="2"/>
  <c r="C213" i="2"/>
  <c r="D374" i="2"/>
  <c r="F373" i="2"/>
  <c r="B373" i="2"/>
  <c r="D372" i="2"/>
  <c r="F371" i="2"/>
  <c r="B371" i="2"/>
  <c r="D370" i="2"/>
  <c r="F369" i="2"/>
  <c r="B369" i="2"/>
  <c r="D368" i="2"/>
  <c r="F367" i="2"/>
  <c r="B367" i="2"/>
  <c r="D366" i="2"/>
  <c r="F365" i="2"/>
  <c r="B365" i="2"/>
  <c r="D364" i="2"/>
  <c r="F363" i="2"/>
  <c r="B363" i="2"/>
  <c r="D362" i="2"/>
  <c r="F361" i="2"/>
  <c r="B361" i="2"/>
  <c r="D360" i="2"/>
  <c r="F359" i="2"/>
  <c r="B359" i="2"/>
  <c r="D358" i="2"/>
  <c r="F357" i="2"/>
  <c r="B357" i="2"/>
  <c r="D356" i="2"/>
  <c r="F355" i="2"/>
  <c r="B355" i="2"/>
  <c r="D354" i="2"/>
  <c r="F353" i="2"/>
  <c r="B353" i="2"/>
  <c r="D352" i="2"/>
  <c r="F351" i="2"/>
  <c r="B351" i="2"/>
  <c r="D350" i="2"/>
  <c r="F349" i="2"/>
  <c r="B349" i="2"/>
  <c r="D348" i="2"/>
  <c r="F347" i="2"/>
  <c r="B347" i="2"/>
  <c r="D346" i="2"/>
  <c r="F345" i="2"/>
  <c r="B345" i="2"/>
  <c r="D344" i="2"/>
  <c r="F343" i="2"/>
  <c r="B343" i="2"/>
  <c r="D342" i="2"/>
  <c r="F341" i="2"/>
  <c r="B341" i="2"/>
  <c r="D340" i="2"/>
  <c r="F339" i="2"/>
  <c r="B339" i="2"/>
  <c r="D338" i="2"/>
  <c r="F337" i="2"/>
  <c r="B337" i="2"/>
  <c r="D336" i="2"/>
  <c r="F335" i="2"/>
  <c r="B335" i="2"/>
  <c r="D334" i="2"/>
  <c r="F333" i="2"/>
  <c r="B333" i="2"/>
  <c r="D332" i="2"/>
  <c r="F331" i="2"/>
  <c r="B331" i="2"/>
  <c r="D330" i="2"/>
  <c r="F329" i="2"/>
  <c r="B329" i="2"/>
  <c r="D328" i="2"/>
  <c r="F327" i="2"/>
  <c r="B327" i="2"/>
  <c r="D326" i="2"/>
  <c r="F325" i="2"/>
  <c r="B325" i="2"/>
  <c r="D324" i="2"/>
  <c r="F323" i="2"/>
  <c r="B323" i="2"/>
  <c r="D322" i="2"/>
  <c r="F321" i="2"/>
  <c r="B321" i="2"/>
  <c r="D320" i="2"/>
  <c r="F319" i="2"/>
  <c r="B319" i="2"/>
  <c r="D318" i="2"/>
  <c r="F317" i="2"/>
  <c r="B317" i="2"/>
  <c r="D316" i="2"/>
  <c r="F315" i="2"/>
  <c r="B315" i="2"/>
  <c r="D314" i="2"/>
  <c r="F313" i="2"/>
  <c r="B313" i="2"/>
  <c r="D312" i="2"/>
  <c r="F311" i="2"/>
  <c r="B311" i="2"/>
  <c r="D310" i="2"/>
  <c r="F309" i="2"/>
  <c r="B309" i="2"/>
  <c r="D308" i="2"/>
  <c r="F307" i="2"/>
  <c r="B307" i="2"/>
  <c r="D306" i="2"/>
  <c r="F305" i="2"/>
  <c r="B305" i="2"/>
  <c r="D304" i="2"/>
  <c r="F303" i="2"/>
  <c r="B303" i="2"/>
  <c r="D302" i="2"/>
  <c r="F301" i="2"/>
  <c r="B301" i="2"/>
  <c r="D300" i="2"/>
  <c r="F299" i="2"/>
  <c r="B299" i="2"/>
  <c r="D298" i="2"/>
  <c r="F297" i="2"/>
  <c r="B297" i="2"/>
  <c r="D296" i="2"/>
  <c r="F295" i="2"/>
  <c r="B295" i="2"/>
  <c r="D294" i="2"/>
  <c r="F293" i="2"/>
  <c r="B293" i="2"/>
  <c r="D292" i="2"/>
  <c r="F291" i="2"/>
  <c r="B291" i="2"/>
  <c r="D290" i="2"/>
  <c r="F289" i="2"/>
  <c r="B289" i="2"/>
  <c r="D288" i="2"/>
  <c r="F287" i="2"/>
  <c r="B287" i="2"/>
  <c r="D286" i="2"/>
  <c r="F285" i="2"/>
  <c r="B285" i="2"/>
  <c r="D284" i="2"/>
  <c r="F283" i="2"/>
  <c r="B283" i="2"/>
  <c r="D282" i="2"/>
  <c r="F281" i="2"/>
  <c r="B281" i="2"/>
  <c r="D280" i="2"/>
  <c r="F279" i="2"/>
  <c r="B279" i="2"/>
  <c r="D278" i="2"/>
  <c r="F277" i="2"/>
  <c r="B277" i="2"/>
  <c r="D276" i="2"/>
  <c r="F275" i="2"/>
  <c r="B275" i="2"/>
  <c r="D274" i="2"/>
  <c r="F273" i="2"/>
  <c r="B273" i="2"/>
  <c r="D272" i="2"/>
  <c r="F271" i="2"/>
  <c r="B271" i="2"/>
  <c r="D270" i="2"/>
  <c r="F269" i="2"/>
  <c r="B269" i="2"/>
  <c r="D268" i="2"/>
  <c r="F267" i="2"/>
  <c r="B267" i="2"/>
  <c r="D266" i="2"/>
  <c r="F265" i="2"/>
  <c r="B265" i="2"/>
  <c r="D264" i="2"/>
  <c r="F263" i="2"/>
  <c r="B263" i="2"/>
  <c r="D262" i="2"/>
  <c r="F261" i="2"/>
  <c r="B261" i="2"/>
  <c r="D260" i="2"/>
  <c r="F259" i="2"/>
  <c r="B259" i="2"/>
  <c r="D258" i="2"/>
  <c r="F257" i="2"/>
  <c r="B257" i="2"/>
  <c r="D256" i="2"/>
  <c r="F255" i="2"/>
  <c r="B255" i="2"/>
  <c r="D254" i="2"/>
  <c r="F253" i="2"/>
  <c r="B253" i="2"/>
  <c r="D252" i="2"/>
  <c r="F251" i="2"/>
  <c r="B251" i="2"/>
  <c r="D250" i="2"/>
  <c r="F249" i="2"/>
  <c r="B249" i="2"/>
  <c r="D248" i="2"/>
  <c r="F247" i="2"/>
  <c r="B247" i="2"/>
  <c r="D246" i="2"/>
  <c r="F245" i="2"/>
  <c r="B245" i="2"/>
  <c r="D244" i="2"/>
  <c r="F243" i="2"/>
  <c r="B243" i="2"/>
  <c r="D242" i="2"/>
  <c r="F241" i="2"/>
  <c r="B241" i="2"/>
  <c r="D240" i="2"/>
  <c r="F239" i="2"/>
  <c r="B239" i="2"/>
  <c r="D238" i="2"/>
  <c r="F237" i="2"/>
  <c r="B237" i="2"/>
  <c r="D236" i="2"/>
  <c r="F235" i="2"/>
  <c r="B235" i="2"/>
  <c r="D234" i="2"/>
  <c r="F233" i="2"/>
  <c r="B233" i="2"/>
  <c r="D232" i="2"/>
  <c r="F231" i="2"/>
  <c r="B231" i="2"/>
  <c r="D230" i="2"/>
  <c r="F229" i="2"/>
  <c r="B229" i="2"/>
  <c r="D228" i="2"/>
  <c r="F227" i="2"/>
  <c r="B227" i="2"/>
  <c r="D226" i="2"/>
  <c r="F225" i="2"/>
  <c r="B225" i="2"/>
  <c r="D224" i="2"/>
  <c r="F223" i="2"/>
  <c r="B223" i="2"/>
  <c r="D222" i="2"/>
  <c r="F221" i="2"/>
  <c r="B221" i="2"/>
  <c r="D220" i="2"/>
  <c r="F219" i="2"/>
  <c r="B219" i="2"/>
  <c r="D218" i="2"/>
  <c r="F217" i="2"/>
  <c r="B217" i="2"/>
  <c r="D216" i="2"/>
  <c r="F215" i="2"/>
  <c r="B215" i="2"/>
  <c r="D214" i="2"/>
  <c r="F213" i="2"/>
  <c r="B213" i="2"/>
  <c r="D212" i="2"/>
  <c r="F211" i="2"/>
  <c r="B211" i="2"/>
  <c r="D210" i="2"/>
  <c r="F209" i="2"/>
  <c r="B209" i="2"/>
  <c r="D208" i="2"/>
  <c r="F207" i="2"/>
  <c r="B207" i="2"/>
  <c r="D206" i="2"/>
  <c r="F205" i="2"/>
  <c r="B205" i="2"/>
  <c r="E212" i="2"/>
  <c r="C211" i="2"/>
  <c r="A210" i="2"/>
  <c r="E208" i="2"/>
  <c r="C207" i="2"/>
  <c r="A206" i="2"/>
  <c r="E204" i="2"/>
  <c r="F203" i="2"/>
  <c r="B203" i="2"/>
  <c r="D202" i="2"/>
  <c r="F201" i="2"/>
  <c r="B201" i="2"/>
  <c r="D200" i="2"/>
  <c r="F199" i="2"/>
  <c r="B199" i="2"/>
  <c r="D198" i="2"/>
  <c r="F197" i="2"/>
  <c r="B197" i="2"/>
  <c r="D196" i="2"/>
  <c r="F195" i="2"/>
  <c r="B195" i="2"/>
  <c r="D194" i="2"/>
  <c r="F193" i="2"/>
  <c r="B193" i="2"/>
  <c r="D192" i="2"/>
  <c r="F191" i="2"/>
  <c r="B191" i="2"/>
  <c r="D190" i="2"/>
  <c r="F189" i="2"/>
  <c r="B189" i="2"/>
  <c r="D188" i="2"/>
  <c r="F187" i="2"/>
  <c r="B187" i="2"/>
  <c r="D186" i="2"/>
  <c r="F185" i="2"/>
  <c r="B185" i="2"/>
  <c r="D184" i="2"/>
  <c r="F183" i="2"/>
  <c r="B183" i="2"/>
  <c r="D182" i="2"/>
  <c r="F181" i="2"/>
  <c r="B181" i="2"/>
  <c r="D180" i="2"/>
  <c r="F179" i="2"/>
  <c r="B179" i="2"/>
  <c r="D178" i="2"/>
  <c r="F177" i="2"/>
  <c r="B177" i="2"/>
  <c r="D176" i="2"/>
  <c r="F175" i="2"/>
  <c r="B175" i="2"/>
  <c r="D174" i="2"/>
  <c r="F173" i="2"/>
  <c r="B173" i="2"/>
  <c r="D172" i="2"/>
  <c r="F171" i="2"/>
  <c r="B171" i="2"/>
  <c r="D170" i="2"/>
  <c r="F169" i="2"/>
  <c r="B169" i="2"/>
  <c r="D168" i="2"/>
  <c r="F167" i="2"/>
  <c r="B167" i="2"/>
  <c r="D166" i="2"/>
  <c r="F165" i="2"/>
  <c r="B165" i="2"/>
  <c r="D164" i="2"/>
  <c r="F163" i="2"/>
  <c r="B163" i="2"/>
  <c r="D162" i="2"/>
  <c r="F161" i="2"/>
  <c r="B161" i="2"/>
  <c r="D160" i="2"/>
  <c r="F159" i="2"/>
  <c r="B159" i="2"/>
  <c r="D158" i="2"/>
  <c r="F157" i="2"/>
  <c r="B157" i="2"/>
  <c r="D156" i="2"/>
  <c r="F155" i="2"/>
  <c r="B155" i="2"/>
  <c r="D154" i="2"/>
  <c r="F153" i="2"/>
  <c r="B153" i="2"/>
  <c r="D152" i="2"/>
  <c r="F151" i="2"/>
  <c r="B151" i="2"/>
  <c r="D150" i="2"/>
  <c r="F149" i="2"/>
  <c r="B149" i="2"/>
  <c r="D148" i="2"/>
  <c r="F147" i="2"/>
  <c r="B147" i="2"/>
  <c r="D146" i="2"/>
  <c r="F145" i="2"/>
  <c r="B145" i="2"/>
  <c r="D144" i="2"/>
  <c r="F143" i="2"/>
  <c r="B143" i="2"/>
  <c r="D142" i="2"/>
  <c r="F141" i="2"/>
  <c r="B141" i="2"/>
  <c r="D140" i="2"/>
  <c r="F139" i="2"/>
  <c r="B139" i="2"/>
  <c r="D138" i="2"/>
  <c r="F137" i="2"/>
  <c r="B137" i="2"/>
  <c r="D136" i="2"/>
  <c r="F135" i="2"/>
  <c r="B135" i="2"/>
  <c r="D134" i="2"/>
  <c r="F133" i="2"/>
  <c r="B133" i="2"/>
  <c r="D132" i="2"/>
  <c r="F131" i="2"/>
  <c r="B131" i="2"/>
  <c r="D130" i="2"/>
  <c r="F129" i="2"/>
  <c r="B129" i="2"/>
  <c r="D128" i="2"/>
  <c r="F127" i="2"/>
  <c r="B127" i="2"/>
  <c r="D126" i="2"/>
  <c r="F125" i="2"/>
  <c r="B125" i="2"/>
  <c r="D124" i="2"/>
  <c r="F123" i="2"/>
  <c r="B123" i="2"/>
  <c r="D122" i="2"/>
  <c r="F121" i="2"/>
  <c r="B121" i="2"/>
  <c r="D120" i="2"/>
  <c r="F119" i="2"/>
  <c r="B119" i="2"/>
  <c r="D118" i="2"/>
  <c r="F117" i="2"/>
  <c r="B117" i="2"/>
  <c r="D116" i="2"/>
  <c r="F115" i="2"/>
  <c r="B115" i="2"/>
  <c r="D114" i="2"/>
  <c r="F113" i="2"/>
  <c r="B113" i="2"/>
  <c r="D112" i="2"/>
  <c r="F111" i="2"/>
  <c r="B111" i="2"/>
  <c r="D110" i="2"/>
  <c r="F109" i="2"/>
  <c r="B109" i="2"/>
  <c r="D108" i="2"/>
  <c r="F107" i="2"/>
  <c r="B107" i="2"/>
  <c r="D106" i="2"/>
  <c r="F105" i="2"/>
  <c r="B105" i="2"/>
  <c r="D104" i="2"/>
  <c r="F103" i="2"/>
  <c r="B103" i="2"/>
  <c r="D102" i="2"/>
  <c r="F101" i="2"/>
  <c r="B101" i="2"/>
  <c r="D100" i="2"/>
  <c r="F99" i="2"/>
  <c r="B99" i="2"/>
  <c r="D98" i="2"/>
  <c r="F97" i="2"/>
  <c r="B97" i="2"/>
  <c r="D96" i="2"/>
  <c r="F95" i="2"/>
  <c r="B95" i="2"/>
  <c r="D94" i="2"/>
  <c r="F93" i="2"/>
  <c r="B93" i="2"/>
  <c r="D92" i="2"/>
  <c r="F91" i="2"/>
  <c r="B91" i="2"/>
  <c r="D90" i="2"/>
  <c r="F89" i="2"/>
  <c r="B89" i="2"/>
  <c r="D88" i="2"/>
  <c r="F87" i="2"/>
  <c r="B87" i="2"/>
  <c r="D86" i="2"/>
  <c r="F85" i="2"/>
  <c r="B85" i="2"/>
  <c r="D84" i="2"/>
  <c r="F83" i="2"/>
  <c r="B83" i="2"/>
  <c r="D82" i="2"/>
  <c r="F81" i="2"/>
  <c r="B81" i="2"/>
  <c r="D80" i="2"/>
  <c r="F79" i="2"/>
  <c r="B79" i="2"/>
  <c r="D78" i="2"/>
  <c r="F77" i="2"/>
  <c r="B77" i="2"/>
  <c r="D76" i="2"/>
  <c r="F75" i="2"/>
  <c r="B75" i="2"/>
  <c r="D74" i="2"/>
  <c r="F73" i="2"/>
  <c r="B73" i="2"/>
  <c r="D72" i="2"/>
  <c r="F71" i="2"/>
  <c r="B71" i="2"/>
  <c r="D70" i="2"/>
  <c r="F69" i="2"/>
  <c r="B69" i="2"/>
  <c r="D68" i="2"/>
  <c r="F67" i="2"/>
  <c r="B67" i="2"/>
  <c r="D66" i="2"/>
  <c r="F65" i="2"/>
  <c r="B65" i="2"/>
  <c r="D64" i="2"/>
  <c r="F63" i="2"/>
  <c r="B63" i="2"/>
  <c r="D62" i="2"/>
  <c r="F61" i="2"/>
  <c r="B61" i="2"/>
  <c r="D60" i="2"/>
  <c r="F59" i="2"/>
  <c r="B59" i="2"/>
  <c r="D58" i="2"/>
  <c r="F57" i="2"/>
  <c r="B57" i="2"/>
  <c r="D56" i="2"/>
  <c r="F55" i="2"/>
  <c r="B55" i="2"/>
  <c r="D54" i="2"/>
  <c r="F53" i="2"/>
  <c r="B53" i="2"/>
  <c r="D52" i="2"/>
  <c r="F51" i="2"/>
  <c r="B51" i="2"/>
  <c r="D50" i="2"/>
  <c r="F49" i="2"/>
  <c r="B49" i="2"/>
  <c r="D48" i="2"/>
  <c r="F47" i="2"/>
  <c r="B47" i="2"/>
  <c r="D46" i="2"/>
  <c r="F45" i="2"/>
  <c r="B45" i="2"/>
  <c r="D44" i="2"/>
  <c r="F43" i="2"/>
  <c r="B43" i="2"/>
  <c r="D42" i="2"/>
  <c r="F41" i="2"/>
  <c r="B41" i="2"/>
  <c r="D40" i="2"/>
  <c r="F39" i="2"/>
  <c r="B39" i="2"/>
  <c r="D38" i="2"/>
  <c r="B212" i="2"/>
  <c r="F210" i="2"/>
  <c r="D209" i="2"/>
  <c r="B208" i="2"/>
  <c r="F206" i="2"/>
  <c r="D205" i="2"/>
  <c r="D204" i="2"/>
  <c r="E203" i="2"/>
  <c r="A203" i="2"/>
  <c r="C202" i="2"/>
  <c r="E201" i="2"/>
  <c r="A201" i="2"/>
  <c r="C200" i="2"/>
  <c r="E199" i="2"/>
  <c r="A199" i="2"/>
  <c r="C198" i="2"/>
  <c r="E197" i="2"/>
  <c r="A197" i="2"/>
  <c r="C196" i="2"/>
  <c r="E195" i="2"/>
  <c r="A195" i="2"/>
  <c r="C194" i="2"/>
  <c r="E193" i="2"/>
  <c r="A193" i="2"/>
  <c r="C192" i="2"/>
  <c r="E191" i="2"/>
  <c r="A191" i="2"/>
  <c r="C190" i="2"/>
  <c r="E189" i="2"/>
  <c r="A189" i="2"/>
  <c r="C188" i="2"/>
  <c r="E187" i="2"/>
  <c r="A187" i="2"/>
  <c r="C186" i="2"/>
  <c r="E185" i="2"/>
  <c r="A185" i="2"/>
  <c r="C184" i="2"/>
  <c r="E183" i="2"/>
  <c r="A183" i="2"/>
  <c r="C182" i="2"/>
  <c r="E181" i="2"/>
  <c r="A181" i="2"/>
  <c r="C180" i="2"/>
  <c r="E179" i="2"/>
  <c r="A179" i="2"/>
  <c r="C178" i="2"/>
  <c r="E177" i="2"/>
  <c r="A177" i="2"/>
  <c r="C176" i="2"/>
  <c r="E175" i="2"/>
  <c r="A175" i="2"/>
  <c r="C174" i="2"/>
  <c r="E173" i="2"/>
  <c r="A173" i="2"/>
  <c r="C172" i="2"/>
  <c r="E171" i="2"/>
  <c r="A171" i="2"/>
  <c r="C170" i="2"/>
  <c r="E169" i="2"/>
  <c r="A169" i="2"/>
  <c r="C168" i="2"/>
  <c r="E167" i="2"/>
  <c r="A167" i="2"/>
  <c r="C166" i="2"/>
  <c r="E165" i="2"/>
  <c r="A165" i="2"/>
  <c r="C164" i="2"/>
  <c r="E163" i="2"/>
  <c r="A163" i="2"/>
  <c r="C162" i="2"/>
  <c r="E161" i="2"/>
  <c r="A161" i="2"/>
  <c r="C160" i="2"/>
  <c r="E159" i="2"/>
  <c r="A159" i="2"/>
  <c r="C158" i="2"/>
  <c r="E157" i="2"/>
  <c r="A157" i="2"/>
  <c r="C156" i="2"/>
  <c r="E155" i="2"/>
  <c r="A155" i="2"/>
  <c r="C154" i="2"/>
  <c r="E153" i="2"/>
  <c r="A153" i="2"/>
  <c r="C152" i="2"/>
  <c r="E151" i="2"/>
  <c r="A151" i="2"/>
  <c r="C150" i="2"/>
  <c r="E149" i="2"/>
  <c r="A149" i="2"/>
  <c r="C148" i="2"/>
  <c r="E147" i="2"/>
  <c r="A147" i="2"/>
  <c r="C146" i="2"/>
  <c r="E145" i="2"/>
  <c r="A145" i="2"/>
  <c r="C144" i="2"/>
  <c r="E143" i="2"/>
  <c r="A143" i="2"/>
  <c r="C142" i="2"/>
  <c r="E141" i="2"/>
  <c r="A141" i="2"/>
  <c r="C140" i="2"/>
  <c r="E139" i="2"/>
  <c r="A139" i="2"/>
  <c r="C138" i="2"/>
  <c r="E137" i="2"/>
  <c r="A137" i="2"/>
  <c r="C136" i="2"/>
  <c r="E135" i="2"/>
  <c r="A135" i="2"/>
  <c r="C134" i="2"/>
  <c r="E133" i="2"/>
  <c r="A133" i="2"/>
  <c r="C132" i="2"/>
  <c r="E131" i="2"/>
  <c r="A131" i="2"/>
  <c r="C130" i="2"/>
  <c r="E129" i="2"/>
  <c r="A129" i="2"/>
  <c r="C128" i="2"/>
  <c r="E127" i="2"/>
  <c r="A127" i="2"/>
  <c r="C126" i="2"/>
  <c r="E125" i="2"/>
  <c r="A125" i="2"/>
  <c r="C124" i="2"/>
  <c r="E123" i="2"/>
  <c r="A123" i="2"/>
  <c r="C122" i="2"/>
  <c r="E121" i="2"/>
  <c r="A121" i="2"/>
  <c r="C120" i="2"/>
  <c r="E119" i="2"/>
  <c r="A119" i="2"/>
  <c r="C118" i="2"/>
  <c r="E117" i="2"/>
  <c r="A117" i="2"/>
  <c r="C116" i="2"/>
  <c r="E115" i="2"/>
  <c r="A115" i="2"/>
  <c r="C114" i="2"/>
  <c r="E113" i="2"/>
  <c r="A113" i="2"/>
  <c r="C112" i="2"/>
  <c r="E111" i="2"/>
  <c r="A111" i="2"/>
  <c r="C110" i="2"/>
  <c r="E109" i="2"/>
  <c r="A109" i="2"/>
  <c r="C108" i="2"/>
  <c r="E107" i="2"/>
  <c r="A107" i="2"/>
  <c r="C106" i="2"/>
  <c r="E105" i="2"/>
  <c r="A105" i="2"/>
  <c r="C104" i="2"/>
  <c r="E103" i="2"/>
  <c r="A103" i="2"/>
  <c r="C102" i="2"/>
  <c r="E101" i="2"/>
  <c r="A101" i="2"/>
  <c r="C100" i="2"/>
  <c r="E99" i="2"/>
  <c r="A99" i="2"/>
  <c r="C98" i="2"/>
  <c r="E97" i="2"/>
  <c r="A97" i="2"/>
  <c r="C96" i="2"/>
  <c r="E95" i="2"/>
  <c r="A95" i="2"/>
  <c r="C94" i="2"/>
  <c r="E93" i="2"/>
  <c r="A93" i="2"/>
  <c r="C92" i="2"/>
  <c r="E91" i="2"/>
  <c r="A91" i="2"/>
  <c r="C90" i="2"/>
  <c r="E89" i="2"/>
  <c r="A89" i="2"/>
  <c r="C88" i="2"/>
  <c r="E87" i="2"/>
  <c r="A87" i="2"/>
  <c r="C86" i="2"/>
  <c r="E85" i="2"/>
  <c r="A85" i="2"/>
  <c r="C84" i="2"/>
  <c r="E83" i="2"/>
  <c r="A83" i="2"/>
  <c r="C82" i="2"/>
  <c r="E81" i="2"/>
  <c r="A81" i="2"/>
  <c r="C80" i="2"/>
  <c r="E79" i="2"/>
  <c r="A79" i="2"/>
  <c r="C78" i="2"/>
  <c r="E77" i="2"/>
  <c r="A77" i="2"/>
  <c r="C76" i="2"/>
  <c r="E75" i="2"/>
  <c r="A75" i="2"/>
  <c r="C74" i="2"/>
  <c r="E73" i="2"/>
  <c r="A73" i="2"/>
  <c r="C72" i="2"/>
  <c r="E71" i="2"/>
  <c r="A71" i="2"/>
  <c r="C70" i="2"/>
  <c r="E69" i="2"/>
  <c r="A69" i="2"/>
  <c r="C68" i="2"/>
  <c r="E67" i="2"/>
  <c r="A67" i="2"/>
  <c r="C66" i="2"/>
  <c r="E65" i="2"/>
  <c r="A65" i="2"/>
  <c r="C64" i="2"/>
  <c r="E63" i="2"/>
  <c r="A63" i="2"/>
  <c r="C62" i="2"/>
  <c r="E61" i="2"/>
  <c r="A61" i="2"/>
  <c r="C60" i="2"/>
  <c r="E59" i="2"/>
  <c r="A59" i="2"/>
  <c r="C58" i="2"/>
  <c r="E57" i="2"/>
  <c r="A57" i="2"/>
  <c r="C56" i="2"/>
  <c r="E55" i="2"/>
  <c r="A55" i="2"/>
  <c r="C54" i="2"/>
  <c r="E53" i="2"/>
  <c r="A53" i="2"/>
  <c r="C52" i="2"/>
  <c r="E51" i="2"/>
  <c r="A51" i="2"/>
  <c r="C50" i="2"/>
  <c r="E49" i="2"/>
  <c r="A49" i="2"/>
  <c r="C48" i="2"/>
  <c r="E47" i="2"/>
  <c r="A47" i="2"/>
  <c r="C46" i="2"/>
  <c r="E45" i="2"/>
  <c r="A45" i="2"/>
  <c r="C44" i="2"/>
  <c r="E43" i="2"/>
  <c r="A43" i="2"/>
  <c r="C42" i="2"/>
  <c r="E41" i="2"/>
  <c r="A41" i="2"/>
  <c r="C40" i="2"/>
  <c r="E39" i="2"/>
  <c r="A39" i="2"/>
  <c r="A212" i="2"/>
  <c r="E210" i="2"/>
  <c r="C209" i="2"/>
  <c r="A208" i="2"/>
  <c r="E206" i="2"/>
  <c r="C205" i="2"/>
  <c r="B204" i="2"/>
  <c r="D203" i="2"/>
  <c r="F202" i="2"/>
  <c r="B202" i="2"/>
  <c r="D201" i="2"/>
  <c r="F200" i="2"/>
  <c r="B200" i="2"/>
  <c r="D199" i="2"/>
  <c r="F198" i="2"/>
  <c r="B198" i="2"/>
  <c r="D197" i="2"/>
  <c r="F196" i="2"/>
  <c r="B196" i="2"/>
  <c r="D195" i="2"/>
  <c r="F194" i="2"/>
  <c r="B194" i="2"/>
  <c r="D193" i="2"/>
  <c r="F192" i="2"/>
  <c r="B192" i="2"/>
  <c r="D191" i="2"/>
  <c r="F190" i="2"/>
  <c r="B190" i="2"/>
  <c r="D189" i="2"/>
  <c r="F188" i="2"/>
  <c r="B188" i="2"/>
  <c r="D187" i="2"/>
  <c r="F186" i="2"/>
  <c r="B186" i="2"/>
  <c r="D185" i="2"/>
  <c r="F184" i="2"/>
  <c r="B184" i="2"/>
  <c r="D183" i="2"/>
  <c r="F182" i="2"/>
  <c r="B182" i="2"/>
  <c r="D181" i="2"/>
  <c r="F180" i="2"/>
  <c r="B180" i="2"/>
  <c r="D179" i="2"/>
  <c r="F178" i="2"/>
  <c r="B178" i="2"/>
  <c r="D177" i="2"/>
  <c r="F176" i="2"/>
  <c r="B176" i="2"/>
  <c r="D175" i="2"/>
  <c r="F174" i="2"/>
  <c r="B174" i="2"/>
  <c r="D173" i="2"/>
  <c r="F172" i="2"/>
  <c r="B172" i="2"/>
  <c r="D171" i="2"/>
  <c r="F170" i="2"/>
  <c r="B170" i="2"/>
  <c r="D169" i="2"/>
  <c r="F168" i="2"/>
  <c r="B168" i="2"/>
  <c r="D167" i="2"/>
  <c r="F166" i="2"/>
  <c r="B166" i="2"/>
  <c r="D165" i="2"/>
  <c r="F164" i="2"/>
  <c r="B164" i="2"/>
  <c r="D163" i="2"/>
  <c r="F162" i="2"/>
  <c r="B162" i="2"/>
  <c r="D161" i="2"/>
  <c r="F160" i="2"/>
  <c r="B160" i="2"/>
  <c r="D159" i="2"/>
  <c r="F158" i="2"/>
  <c r="B158" i="2"/>
  <c r="D157" i="2"/>
  <c r="F156" i="2"/>
  <c r="B156" i="2"/>
  <c r="D155" i="2"/>
  <c r="F154" i="2"/>
  <c r="B154" i="2"/>
  <c r="D153" i="2"/>
  <c r="F152" i="2"/>
  <c r="B152" i="2"/>
  <c r="D151" i="2"/>
  <c r="F150" i="2"/>
  <c r="B150" i="2"/>
  <c r="D149" i="2"/>
  <c r="F148" i="2"/>
  <c r="B148" i="2"/>
  <c r="D147" i="2"/>
  <c r="F146" i="2"/>
  <c r="B146" i="2"/>
  <c r="D145" i="2"/>
  <c r="F144" i="2"/>
  <c r="B144" i="2"/>
  <c r="D143" i="2"/>
  <c r="F142" i="2"/>
  <c r="B142" i="2"/>
  <c r="D141" i="2"/>
  <c r="F140" i="2"/>
  <c r="B140" i="2"/>
  <c r="D139" i="2"/>
  <c r="F138" i="2"/>
  <c r="B138" i="2"/>
  <c r="D137" i="2"/>
  <c r="F136" i="2"/>
  <c r="B136" i="2"/>
  <c r="D135" i="2"/>
  <c r="F134" i="2"/>
  <c r="B134" i="2"/>
  <c r="D133" i="2"/>
  <c r="F132" i="2"/>
  <c r="B132" i="2"/>
  <c r="D131" i="2"/>
  <c r="F130" i="2"/>
  <c r="B130" i="2"/>
  <c r="D129" i="2"/>
  <c r="F128" i="2"/>
  <c r="B128" i="2"/>
  <c r="D127" i="2"/>
  <c r="F126" i="2"/>
  <c r="B126" i="2"/>
  <c r="D125" i="2"/>
  <c r="F124" i="2"/>
  <c r="B124" i="2"/>
  <c r="D123" i="2"/>
  <c r="F122" i="2"/>
  <c r="B122" i="2"/>
  <c r="D121" i="2"/>
  <c r="F120" i="2"/>
  <c r="B120" i="2"/>
  <c r="D119" i="2"/>
  <c r="F118" i="2"/>
  <c r="B118" i="2"/>
  <c r="D117" i="2"/>
  <c r="F116" i="2"/>
  <c r="B116" i="2"/>
  <c r="D115" i="2"/>
  <c r="F114" i="2"/>
  <c r="B114" i="2"/>
  <c r="D113" i="2"/>
  <c r="F112" i="2"/>
  <c r="B112" i="2"/>
  <c r="D111" i="2"/>
  <c r="F110" i="2"/>
  <c r="B110" i="2"/>
  <c r="D109" i="2"/>
  <c r="F108" i="2"/>
  <c r="B108" i="2"/>
  <c r="D107" i="2"/>
  <c r="F106" i="2"/>
  <c r="B106" i="2"/>
  <c r="D105" i="2"/>
  <c r="F104" i="2"/>
  <c r="B104" i="2"/>
  <c r="D103" i="2"/>
  <c r="F102" i="2"/>
  <c r="B102" i="2"/>
  <c r="D101" i="2"/>
  <c r="F100" i="2"/>
  <c r="B100" i="2"/>
  <c r="D99" i="2"/>
  <c r="F98" i="2"/>
  <c r="B98" i="2"/>
  <c r="D97" i="2"/>
  <c r="F96" i="2"/>
  <c r="B96" i="2"/>
  <c r="D95" i="2"/>
  <c r="F94" i="2"/>
  <c r="B94" i="2"/>
  <c r="D93" i="2"/>
  <c r="F92" i="2"/>
  <c r="B92" i="2"/>
  <c r="D91" i="2"/>
  <c r="F90" i="2"/>
  <c r="B90" i="2"/>
  <c r="D89" i="2"/>
  <c r="F88" i="2"/>
  <c r="B88" i="2"/>
  <c r="D87" i="2"/>
  <c r="F86" i="2"/>
  <c r="B86" i="2"/>
  <c r="D85" i="2"/>
  <c r="F84" i="2"/>
  <c r="B84" i="2"/>
  <c r="D83" i="2"/>
  <c r="F82" i="2"/>
  <c r="B82" i="2"/>
  <c r="D81" i="2"/>
  <c r="F80" i="2"/>
  <c r="B80" i="2"/>
  <c r="D79" i="2"/>
  <c r="F78" i="2"/>
  <c r="B78" i="2"/>
  <c r="D77" i="2"/>
  <c r="F76" i="2"/>
  <c r="B76" i="2"/>
  <c r="D75" i="2"/>
  <c r="F74" i="2"/>
  <c r="B74" i="2"/>
  <c r="D73" i="2"/>
  <c r="F72" i="2"/>
  <c r="B72" i="2"/>
  <c r="D71" i="2"/>
  <c r="F70" i="2"/>
  <c r="B70" i="2"/>
  <c r="D69" i="2"/>
  <c r="F68" i="2"/>
  <c r="B68" i="2"/>
  <c r="D67" i="2"/>
  <c r="F66" i="2"/>
  <c r="B66" i="2"/>
  <c r="D65" i="2"/>
  <c r="F64" i="2"/>
  <c r="B64" i="2"/>
  <c r="D63" i="2"/>
  <c r="F62" i="2"/>
  <c r="B62" i="2"/>
  <c r="D61" i="2"/>
  <c r="F60" i="2"/>
  <c r="B60" i="2"/>
  <c r="D59" i="2"/>
  <c r="F58" i="2"/>
  <c r="B58" i="2"/>
  <c r="D57" i="2"/>
  <c r="F56" i="2"/>
  <c r="B56" i="2"/>
  <c r="D55" i="2"/>
  <c r="F54" i="2"/>
  <c r="B54" i="2"/>
  <c r="D53" i="2"/>
  <c r="F52" i="2"/>
  <c r="B52" i="2"/>
  <c r="D51" i="2"/>
  <c r="F50" i="2"/>
  <c r="B50" i="2"/>
  <c r="D49" i="2"/>
  <c r="F48" i="2"/>
  <c r="B48" i="2"/>
  <c r="D47" i="2"/>
  <c r="F46" i="2"/>
  <c r="B46" i="2"/>
  <c r="D45" i="2"/>
  <c r="F44" i="2"/>
  <c r="B44" i="2"/>
  <c r="D43" i="2"/>
  <c r="F42" i="2"/>
  <c r="B42" i="2"/>
  <c r="D41" i="2"/>
  <c r="F40" i="2"/>
  <c r="B40" i="2"/>
  <c r="D39" i="2"/>
  <c r="F38" i="2"/>
  <c r="B38" i="2"/>
  <c r="D37" i="2"/>
  <c r="F36" i="2"/>
  <c r="B36" i="2"/>
  <c r="D35" i="2"/>
  <c r="F34" i="2"/>
  <c r="B34" i="2"/>
  <c r="D33" i="2"/>
  <c r="F32" i="2"/>
  <c r="B32" i="2"/>
  <c r="D31" i="2"/>
  <c r="F30" i="2"/>
  <c r="B30" i="2"/>
  <c r="D29" i="2"/>
  <c r="F28" i="2"/>
  <c r="B28" i="2"/>
  <c r="D27" i="2"/>
  <c r="F26" i="2"/>
  <c r="B26" i="2"/>
  <c r="D25" i="2"/>
  <c r="F24" i="2"/>
  <c r="D211" i="2"/>
  <c r="B210" i="2"/>
  <c r="F208" i="2"/>
  <c r="D207" i="2"/>
  <c r="B206" i="2"/>
  <c r="F204" i="2"/>
  <c r="A204" i="2"/>
  <c r="C203" i="2"/>
  <c r="E202" i="2"/>
  <c r="A202" i="2"/>
  <c r="C201" i="2"/>
  <c r="E200" i="2"/>
  <c r="A200" i="2"/>
  <c r="C199" i="2"/>
  <c r="E198" i="2"/>
  <c r="A198" i="2"/>
  <c r="C197" i="2"/>
  <c r="E196" i="2"/>
  <c r="A196" i="2"/>
  <c r="C195" i="2"/>
  <c r="E194" i="2"/>
  <c r="A194" i="2"/>
  <c r="C193" i="2"/>
  <c r="E192" i="2"/>
  <c r="A192" i="2"/>
  <c r="C191" i="2"/>
  <c r="E190" i="2"/>
  <c r="A190" i="2"/>
  <c r="C189" i="2"/>
  <c r="E188" i="2"/>
  <c r="A188" i="2"/>
  <c r="C187" i="2"/>
  <c r="E186" i="2"/>
  <c r="A186" i="2"/>
  <c r="C185" i="2"/>
  <c r="E184" i="2"/>
  <c r="A184" i="2"/>
  <c r="C183" i="2"/>
  <c r="E182" i="2"/>
  <c r="A182" i="2"/>
  <c r="C181" i="2"/>
  <c r="E180" i="2"/>
  <c r="A180" i="2"/>
  <c r="C179" i="2"/>
  <c r="E178" i="2"/>
  <c r="A178" i="2"/>
  <c r="C177" i="2"/>
  <c r="E176" i="2"/>
  <c r="A176" i="2"/>
  <c r="C175" i="2"/>
  <c r="E174" i="2"/>
  <c r="A174" i="2"/>
  <c r="C173" i="2"/>
  <c r="E172" i="2"/>
  <c r="A172" i="2"/>
  <c r="C171" i="2"/>
  <c r="E170" i="2"/>
  <c r="A170" i="2"/>
  <c r="C169" i="2"/>
  <c r="E168" i="2"/>
  <c r="A168" i="2"/>
  <c r="C167" i="2"/>
  <c r="E166" i="2"/>
  <c r="A166" i="2"/>
  <c r="C165" i="2"/>
  <c r="E164" i="2"/>
  <c r="A164" i="2"/>
  <c r="C163" i="2"/>
  <c r="E162" i="2"/>
  <c r="A162" i="2"/>
  <c r="C161" i="2"/>
  <c r="E160" i="2"/>
  <c r="A160" i="2"/>
  <c r="C159" i="2"/>
  <c r="E158" i="2"/>
  <c r="A158" i="2"/>
  <c r="C157" i="2"/>
  <c r="E156" i="2"/>
  <c r="A156" i="2"/>
  <c r="C155" i="2"/>
  <c r="E154" i="2"/>
  <c r="A154" i="2"/>
  <c r="C153" i="2"/>
  <c r="E152" i="2"/>
  <c r="A152" i="2"/>
  <c r="C151" i="2"/>
  <c r="E150" i="2"/>
  <c r="A150" i="2"/>
  <c r="C149" i="2"/>
  <c r="E148" i="2"/>
  <c r="A148" i="2"/>
  <c r="C147" i="2"/>
  <c r="E146" i="2"/>
  <c r="A146" i="2"/>
  <c r="C145" i="2"/>
  <c r="E144" i="2"/>
  <c r="A144" i="2"/>
  <c r="C143" i="2"/>
  <c r="E142" i="2"/>
  <c r="A142" i="2"/>
  <c r="C141" i="2"/>
  <c r="E140" i="2"/>
  <c r="A140" i="2"/>
  <c r="C139" i="2"/>
  <c r="E138" i="2"/>
  <c r="A138" i="2"/>
  <c r="C137" i="2"/>
  <c r="E136" i="2"/>
  <c r="A136" i="2"/>
  <c r="C135" i="2"/>
  <c r="E134" i="2"/>
  <c r="A134" i="2"/>
  <c r="C133" i="2"/>
  <c r="E132" i="2"/>
  <c r="A132" i="2"/>
  <c r="C131" i="2"/>
  <c r="E130" i="2"/>
  <c r="A130" i="2"/>
  <c r="C129" i="2"/>
  <c r="E128" i="2"/>
  <c r="A128" i="2"/>
  <c r="C127" i="2"/>
  <c r="E126" i="2"/>
  <c r="A126" i="2"/>
  <c r="C125" i="2"/>
  <c r="E124" i="2"/>
  <c r="A124" i="2"/>
  <c r="C123" i="2"/>
  <c r="E122" i="2"/>
  <c r="A122" i="2"/>
  <c r="C121" i="2"/>
  <c r="E120" i="2"/>
  <c r="A120" i="2"/>
  <c r="C119" i="2"/>
  <c r="E118" i="2"/>
  <c r="A118" i="2"/>
  <c r="C117" i="2"/>
  <c r="E116" i="2"/>
  <c r="A116" i="2"/>
  <c r="C115" i="2"/>
  <c r="E114" i="2"/>
  <c r="A114" i="2"/>
  <c r="C113" i="2"/>
  <c r="E112" i="2"/>
  <c r="A112" i="2"/>
  <c r="C111" i="2"/>
  <c r="E110" i="2"/>
  <c r="A110" i="2"/>
  <c r="C109" i="2"/>
  <c r="E108" i="2"/>
  <c r="A108" i="2"/>
  <c r="C107" i="2"/>
  <c r="E106" i="2"/>
  <c r="A106" i="2"/>
  <c r="C105" i="2"/>
  <c r="E104" i="2"/>
  <c r="A104" i="2"/>
  <c r="C103" i="2"/>
  <c r="E102" i="2"/>
  <c r="A102" i="2"/>
  <c r="C101" i="2"/>
  <c r="E100" i="2"/>
  <c r="A100" i="2"/>
  <c r="C99" i="2"/>
  <c r="E98" i="2"/>
  <c r="A98" i="2"/>
  <c r="C97" i="2"/>
  <c r="E96" i="2"/>
  <c r="A96" i="2"/>
  <c r="C95" i="2"/>
  <c r="E94" i="2"/>
  <c r="A94" i="2"/>
  <c r="C93" i="2"/>
  <c r="E92" i="2"/>
  <c r="A92" i="2"/>
  <c r="C91" i="2"/>
  <c r="E90" i="2"/>
  <c r="A90" i="2"/>
  <c r="C89" i="2"/>
  <c r="E88" i="2"/>
  <c r="A88" i="2"/>
  <c r="C87" i="2"/>
  <c r="E86" i="2"/>
  <c r="A86" i="2"/>
  <c r="C85" i="2"/>
  <c r="E84" i="2"/>
  <c r="A84" i="2"/>
  <c r="C83" i="2"/>
  <c r="E82" i="2"/>
  <c r="A82" i="2"/>
  <c r="C81" i="2"/>
  <c r="E80" i="2"/>
  <c r="A80" i="2"/>
  <c r="C79" i="2"/>
  <c r="E78" i="2"/>
  <c r="A78" i="2"/>
  <c r="C77" i="2"/>
  <c r="E76" i="2"/>
  <c r="A76" i="2"/>
  <c r="C75" i="2"/>
  <c r="E74" i="2"/>
  <c r="A74" i="2"/>
  <c r="C73" i="2"/>
  <c r="E72" i="2"/>
  <c r="A72" i="2"/>
  <c r="C71" i="2"/>
  <c r="E70" i="2"/>
  <c r="A70" i="2"/>
  <c r="C69" i="2"/>
  <c r="E68" i="2"/>
  <c r="A68" i="2"/>
  <c r="C67" i="2"/>
  <c r="E66" i="2"/>
  <c r="A66" i="2"/>
  <c r="C65" i="2"/>
  <c r="E64" i="2"/>
  <c r="A64" i="2"/>
  <c r="C63" i="2"/>
  <c r="E62" i="2"/>
  <c r="A62" i="2"/>
  <c r="C61" i="2"/>
  <c r="E60" i="2"/>
  <c r="A60" i="2"/>
  <c r="C59" i="2"/>
  <c r="E58" i="2"/>
  <c r="A58" i="2"/>
  <c r="C57" i="2"/>
  <c r="E56" i="2"/>
  <c r="A56" i="2"/>
  <c r="C55" i="2"/>
  <c r="E54" i="2"/>
  <c r="A54" i="2"/>
  <c r="C53" i="2"/>
  <c r="E52" i="2"/>
  <c r="A52" i="2"/>
  <c r="C51" i="2"/>
  <c r="E50" i="2"/>
  <c r="A50" i="2"/>
  <c r="C49" i="2"/>
  <c r="E48" i="2"/>
  <c r="A48" i="2"/>
  <c r="C47" i="2"/>
  <c r="E46" i="2"/>
  <c r="A46" i="2"/>
  <c r="C45" i="2"/>
  <c r="E44" i="2"/>
  <c r="A44" i="2"/>
  <c r="C43" i="2"/>
  <c r="E42" i="2"/>
  <c r="A42" i="2"/>
  <c r="C41" i="2"/>
  <c r="E40" i="2"/>
  <c r="A40" i="2"/>
  <c r="C39" i="2"/>
  <c r="E38" i="2"/>
  <c r="A38" i="2"/>
  <c r="C37" i="2"/>
  <c r="E36" i="2"/>
  <c r="A36" i="2"/>
  <c r="C35" i="2"/>
  <c r="E34" i="2"/>
  <c r="A34" i="2"/>
  <c r="C33" i="2"/>
  <c r="E32" i="2"/>
  <c r="A32" i="2"/>
  <c r="C31" i="2"/>
  <c r="E30" i="2"/>
  <c r="A30" i="2"/>
  <c r="C29" i="2"/>
  <c r="E28" i="2"/>
  <c r="A28" i="2"/>
  <c r="C27" i="2"/>
  <c r="E26" i="2"/>
  <c r="A26" i="2"/>
  <c r="C25" i="2"/>
  <c r="E24" i="2"/>
  <c r="A24" i="2"/>
  <c r="C38" i="2"/>
  <c r="A37" i="2"/>
  <c r="E35" i="2"/>
  <c r="C34" i="2"/>
  <c r="A33" i="2"/>
  <c r="E31" i="2"/>
  <c r="C30" i="2"/>
  <c r="A29" i="2"/>
  <c r="E27" i="2"/>
  <c r="C26" i="2"/>
  <c r="A25" i="2"/>
  <c r="F23" i="2"/>
  <c r="B23" i="2"/>
  <c r="D22" i="2"/>
  <c r="F21" i="2"/>
  <c r="B21" i="2"/>
  <c r="D20" i="2"/>
  <c r="F19" i="2"/>
  <c r="B19" i="2"/>
  <c r="D18" i="2"/>
  <c r="F17" i="2"/>
  <c r="B17" i="2"/>
  <c r="D16" i="2"/>
  <c r="F15" i="2"/>
  <c r="B15" i="2"/>
  <c r="D14" i="2"/>
  <c r="F13" i="2"/>
  <c r="B13" i="2"/>
  <c r="D12" i="2"/>
  <c r="F11" i="2"/>
  <c r="B11" i="2"/>
  <c r="D10" i="2"/>
  <c r="F9" i="2"/>
  <c r="B9" i="2"/>
  <c r="D8" i="2"/>
  <c r="F7" i="2"/>
  <c r="B7" i="2"/>
  <c r="D6" i="2"/>
  <c r="F5" i="2"/>
  <c r="B5" i="2"/>
  <c r="D4" i="2"/>
  <c r="F3" i="2"/>
  <c r="B3" i="2"/>
  <c r="AD401" i="1"/>
  <c r="Z401" i="1"/>
  <c r="V401" i="1"/>
  <c r="R401" i="1"/>
  <c r="N401" i="1"/>
  <c r="J401" i="1"/>
  <c r="F401" i="1"/>
  <c r="B401" i="1"/>
  <c r="AB400" i="1"/>
  <c r="X400" i="1"/>
  <c r="T400" i="1"/>
  <c r="P400" i="1"/>
  <c r="L400" i="1"/>
  <c r="H400" i="1"/>
  <c r="D400" i="1"/>
  <c r="AD399" i="1"/>
  <c r="Z399" i="1"/>
  <c r="V399" i="1"/>
  <c r="R399" i="1"/>
  <c r="N399" i="1"/>
  <c r="J399" i="1"/>
  <c r="F399" i="1"/>
  <c r="B399" i="1"/>
  <c r="AB398" i="1"/>
  <c r="X398" i="1"/>
  <c r="T398" i="1"/>
  <c r="P398" i="1"/>
  <c r="L398" i="1"/>
  <c r="H398" i="1"/>
  <c r="D398" i="1"/>
  <c r="AD397" i="1"/>
  <c r="Z397" i="1"/>
  <c r="V397" i="1"/>
  <c r="R397" i="1"/>
  <c r="N397" i="1"/>
  <c r="J397" i="1"/>
  <c r="F397" i="1"/>
  <c r="B397" i="1"/>
  <c r="AB396" i="1"/>
  <c r="X396" i="1"/>
  <c r="T396" i="1"/>
  <c r="P396" i="1"/>
  <c r="L396" i="1"/>
  <c r="H396" i="1"/>
  <c r="D396" i="1"/>
  <c r="AD395" i="1"/>
  <c r="Z395" i="1"/>
  <c r="V395" i="1"/>
  <c r="R395" i="1"/>
  <c r="N395" i="1"/>
  <c r="J395" i="1"/>
  <c r="F395" i="1"/>
  <c r="B395" i="1"/>
  <c r="AB394" i="1"/>
  <c r="X394" i="1"/>
  <c r="T394" i="1"/>
  <c r="P394" i="1"/>
  <c r="L394" i="1"/>
  <c r="H394" i="1"/>
  <c r="D394" i="1"/>
  <c r="AD393" i="1"/>
  <c r="Z393" i="1"/>
  <c r="V393" i="1"/>
  <c r="R393" i="1"/>
  <c r="N393" i="1"/>
  <c r="J393" i="1"/>
  <c r="F393" i="1"/>
  <c r="B393" i="1"/>
  <c r="AB392" i="1"/>
  <c r="X392" i="1"/>
  <c r="T392" i="1"/>
  <c r="P392" i="1"/>
  <c r="L392" i="1"/>
  <c r="H392" i="1"/>
  <c r="D392" i="1"/>
  <c r="AD391" i="1"/>
  <c r="Z391" i="1"/>
  <c r="V391" i="1"/>
  <c r="R391" i="1"/>
  <c r="N391" i="1"/>
  <c r="J391" i="1"/>
  <c r="F391" i="1"/>
  <c r="B391" i="1"/>
  <c r="AB390" i="1"/>
  <c r="X390" i="1"/>
  <c r="T390" i="1"/>
  <c r="P390" i="1"/>
  <c r="L390" i="1"/>
  <c r="H390" i="1"/>
  <c r="D390" i="1"/>
  <c r="AD389" i="1"/>
  <c r="Z389" i="1"/>
  <c r="V389" i="1"/>
  <c r="R389" i="1"/>
  <c r="N389" i="1"/>
  <c r="J389" i="1"/>
  <c r="F389" i="1"/>
  <c r="B389" i="1"/>
  <c r="AB388" i="1"/>
  <c r="X388" i="1"/>
  <c r="T388" i="1"/>
  <c r="P388" i="1"/>
  <c r="L388" i="1"/>
  <c r="H388" i="1"/>
  <c r="D388" i="1"/>
  <c r="AD387" i="1"/>
  <c r="Z387" i="1"/>
  <c r="V387" i="1"/>
  <c r="R387" i="1"/>
  <c r="N387" i="1"/>
  <c r="J387" i="1"/>
  <c r="F387" i="1"/>
  <c r="B387" i="1"/>
  <c r="AB386" i="1"/>
  <c r="X386" i="1"/>
  <c r="T386" i="1"/>
  <c r="P386" i="1"/>
  <c r="L386" i="1"/>
  <c r="H386" i="1"/>
  <c r="D386" i="1"/>
  <c r="AD385" i="1"/>
  <c r="Z385" i="1"/>
  <c r="V385" i="1"/>
  <c r="R385" i="1"/>
  <c r="N385" i="1"/>
  <c r="J385" i="1"/>
  <c r="F385" i="1"/>
  <c r="B385" i="1"/>
  <c r="AB384" i="1"/>
  <c r="X384" i="1"/>
  <c r="T384" i="1"/>
  <c r="P384" i="1"/>
  <c r="L384" i="1"/>
  <c r="H384" i="1"/>
  <c r="D384" i="1"/>
  <c r="AD383" i="1"/>
  <c r="Z383" i="1"/>
  <c r="V383" i="1"/>
  <c r="R383" i="1"/>
  <c r="N383" i="1"/>
  <c r="J383" i="1"/>
  <c r="F383" i="1"/>
  <c r="B383" i="1"/>
  <c r="AB382" i="1"/>
  <c r="X382" i="1"/>
  <c r="T382" i="1"/>
  <c r="P382" i="1"/>
  <c r="L382" i="1"/>
  <c r="H382" i="1"/>
  <c r="D382" i="1"/>
  <c r="AD381" i="1"/>
  <c r="Z381" i="1"/>
  <c r="V381" i="1"/>
  <c r="R381" i="1"/>
  <c r="N381" i="1"/>
  <c r="J381" i="1"/>
  <c r="F381" i="1"/>
  <c r="B381" i="1"/>
  <c r="AB380" i="1"/>
  <c r="X380" i="1"/>
  <c r="T380" i="1"/>
  <c r="P380" i="1"/>
  <c r="L380" i="1"/>
  <c r="H380" i="1"/>
  <c r="D380" i="1"/>
  <c r="AD379" i="1"/>
  <c r="Z379" i="1"/>
  <c r="V379" i="1"/>
  <c r="R379" i="1"/>
  <c r="N379" i="1"/>
  <c r="J379" i="1"/>
  <c r="F379" i="1"/>
  <c r="B379" i="1"/>
  <c r="AB378" i="1"/>
  <c r="X378" i="1"/>
  <c r="T378" i="1"/>
  <c r="P378" i="1"/>
  <c r="L378" i="1"/>
  <c r="H378" i="1"/>
  <c r="D378" i="1"/>
  <c r="AD377" i="1"/>
  <c r="Z377" i="1"/>
  <c r="V377" i="1"/>
  <c r="R377" i="1"/>
  <c r="N377" i="1"/>
  <c r="J377" i="1"/>
  <c r="F377" i="1"/>
  <c r="B377" i="1"/>
  <c r="AB376" i="1"/>
  <c r="X376" i="1"/>
  <c r="T376" i="1"/>
  <c r="P376" i="1"/>
  <c r="L376" i="1"/>
  <c r="H376" i="1"/>
  <c r="D376" i="1"/>
  <c r="AD375" i="1"/>
  <c r="Z375" i="1"/>
  <c r="V375" i="1"/>
  <c r="R375" i="1"/>
  <c r="N375" i="1"/>
  <c r="J375" i="1"/>
  <c r="F375" i="1"/>
  <c r="B375" i="1"/>
  <c r="AB374" i="1"/>
  <c r="X374" i="1"/>
  <c r="T374" i="1"/>
  <c r="P374" i="1"/>
  <c r="L374" i="1"/>
  <c r="H374" i="1"/>
  <c r="D374" i="1"/>
  <c r="AD373" i="1"/>
  <c r="Z373" i="1"/>
  <c r="V373" i="1"/>
  <c r="R373" i="1"/>
  <c r="N373" i="1"/>
  <c r="J373" i="1"/>
  <c r="F373" i="1"/>
  <c r="B373" i="1"/>
  <c r="AB372" i="1"/>
  <c r="X372" i="1"/>
  <c r="T372" i="1"/>
  <c r="P372" i="1"/>
  <c r="L372" i="1"/>
  <c r="H372" i="1"/>
  <c r="D372" i="1"/>
  <c r="AD371" i="1"/>
  <c r="Z371" i="1"/>
  <c r="V371" i="1"/>
  <c r="R371" i="1"/>
  <c r="N371" i="1"/>
  <c r="J371" i="1"/>
  <c r="F371" i="1"/>
  <c r="B371" i="1"/>
  <c r="AB370" i="1"/>
  <c r="X370" i="1"/>
  <c r="T370" i="1"/>
  <c r="P370" i="1"/>
  <c r="L370" i="1"/>
  <c r="H370" i="1"/>
  <c r="D370" i="1"/>
  <c r="AD369" i="1"/>
  <c r="Z369" i="1"/>
  <c r="V369" i="1"/>
  <c r="R369" i="1"/>
  <c r="N369" i="1"/>
  <c r="J369" i="1"/>
  <c r="F369" i="1"/>
  <c r="B369" i="1"/>
  <c r="AB368" i="1"/>
  <c r="X368" i="1"/>
  <c r="T368" i="1"/>
  <c r="P368" i="1"/>
  <c r="L368" i="1"/>
  <c r="H368" i="1"/>
  <c r="D368" i="1"/>
  <c r="AD367" i="1"/>
  <c r="Z367" i="1"/>
  <c r="V367" i="1"/>
  <c r="R367" i="1"/>
  <c r="N367" i="1"/>
  <c r="J367" i="1"/>
  <c r="F367" i="1"/>
  <c r="B367" i="1"/>
  <c r="AB366" i="1"/>
  <c r="X366" i="1"/>
  <c r="T366" i="1"/>
  <c r="P366" i="1"/>
  <c r="L366" i="1"/>
  <c r="H366" i="1"/>
  <c r="D366" i="1"/>
  <c r="AD365" i="1"/>
  <c r="Z365" i="1"/>
  <c r="V365" i="1"/>
  <c r="R365" i="1"/>
  <c r="N365" i="1"/>
  <c r="J365" i="1"/>
  <c r="F365" i="1"/>
  <c r="B365" i="1"/>
  <c r="AB364" i="1"/>
  <c r="X364" i="1"/>
  <c r="T364" i="1"/>
  <c r="P364" i="1"/>
  <c r="L364" i="1"/>
  <c r="H364" i="1"/>
  <c r="D364" i="1"/>
  <c r="AD363" i="1"/>
  <c r="Z363" i="1"/>
  <c r="V363" i="1"/>
  <c r="R363" i="1"/>
  <c r="N363" i="1"/>
  <c r="J363" i="1"/>
  <c r="F363" i="1"/>
  <c r="B363" i="1"/>
  <c r="AB362" i="1"/>
  <c r="X362" i="1"/>
  <c r="T362" i="1"/>
  <c r="P362" i="1"/>
  <c r="L362" i="1"/>
  <c r="H362" i="1"/>
  <c r="D362" i="1"/>
  <c r="AD361" i="1"/>
  <c r="Z361" i="1"/>
  <c r="V361" i="1"/>
  <c r="R361" i="1"/>
  <c r="N361" i="1"/>
  <c r="J361" i="1"/>
  <c r="F361" i="1"/>
  <c r="B361" i="1"/>
  <c r="AB360" i="1"/>
  <c r="X360" i="1"/>
  <c r="T360" i="1"/>
  <c r="P360" i="1"/>
  <c r="L360" i="1"/>
  <c r="H360" i="1"/>
  <c r="D360" i="1"/>
  <c r="AD359" i="1"/>
  <c r="Z359" i="1"/>
  <c r="V359" i="1"/>
  <c r="R359" i="1"/>
  <c r="N359" i="1"/>
  <c r="J359" i="1"/>
  <c r="F359" i="1"/>
  <c r="B359" i="1"/>
  <c r="AB358" i="1"/>
  <c r="X358" i="1"/>
  <c r="T358" i="1"/>
  <c r="P358" i="1"/>
  <c r="L358" i="1"/>
  <c r="H358" i="1"/>
  <c r="D358" i="1"/>
  <c r="AD357" i="1"/>
  <c r="Z357" i="1"/>
  <c r="V357" i="1"/>
  <c r="R357" i="1"/>
  <c r="N357" i="1"/>
  <c r="J357" i="1"/>
  <c r="F357" i="1"/>
  <c r="B357" i="1"/>
  <c r="AB356" i="1"/>
  <c r="X356" i="1"/>
  <c r="T356" i="1"/>
  <c r="P356" i="1"/>
  <c r="L356" i="1"/>
  <c r="H356" i="1"/>
  <c r="D356" i="1"/>
  <c r="AD355" i="1"/>
  <c r="Z355" i="1"/>
  <c r="V355" i="1"/>
  <c r="R355" i="1"/>
  <c r="N355" i="1"/>
  <c r="J355" i="1"/>
  <c r="F355" i="1"/>
  <c r="B355" i="1"/>
  <c r="AB354" i="1"/>
  <c r="X354" i="1"/>
  <c r="T354" i="1"/>
  <c r="P354" i="1"/>
  <c r="L354" i="1"/>
  <c r="H354" i="1"/>
  <c r="D354" i="1"/>
  <c r="AD353" i="1"/>
  <c r="Z353" i="1"/>
  <c r="V353" i="1"/>
  <c r="R353" i="1"/>
  <c r="N353" i="1"/>
  <c r="J353" i="1"/>
  <c r="F353" i="1"/>
  <c r="B353" i="1"/>
  <c r="AB352" i="1"/>
  <c r="X352" i="1"/>
  <c r="T352" i="1"/>
  <c r="P352" i="1"/>
  <c r="L352" i="1"/>
  <c r="H352" i="1"/>
  <c r="D352" i="1"/>
  <c r="AD351" i="1"/>
  <c r="Z351" i="1"/>
  <c r="V351" i="1"/>
  <c r="R351" i="1"/>
  <c r="N351" i="1"/>
  <c r="J351" i="1"/>
  <c r="F351" i="1"/>
  <c r="B351" i="1"/>
  <c r="AB350" i="1"/>
  <c r="X350" i="1"/>
  <c r="T350" i="1"/>
  <c r="P350" i="1"/>
  <c r="L350" i="1"/>
  <c r="H350" i="1"/>
  <c r="D350" i="1"/>
  <c r="AD349" i="1"/>
  <c r="Z349" i="1"/>
  <c r="V349" i="1"/>
  <c r="R349" i="1"/>
  <c r="N349" i="1"/>
  <c r="J349" i="1"/>
  <c r="F349" i="1"/>
  <c r="B349" i="1"/>
  <c r="AB348" i="1"/>
  <c r="X348" i="1"/>
  <c r="T348" i="1"/>
  <c r="P348" i="1"/>
  <c r="L348" i="1"/>
  <c r="H348" i="1"/>
  <c r="D348" i="1"/>
  <c r="AD347" i="1"/>
  <c r="Z347" i="1"/>
  <c r="V347" i="1"/>
  <c r="R347" i="1"/>
  <c r="F37" i="2"/>
  <c r="D36" i="2"/>
  <c r="B35" i="2"/>
  <c r="F33" i="2"/>
  <c r="D32" i="2"/>
  <c r="B31" i="2"/>
  <c r="F29" i="2"/>
  <c r="D28" i="2"/>
  <c r="B27" i="2"/>
  <c r="F25" i="2"/>
  <c r="D24" i="2"/>
  <c r="E23" i="2"/>
  <c r="A23" i="2"/>
  <c r="C22" i="2"/>
  <c r="E21" i="2"/>
  <c r="A21" i="2"/>
  <c r="C20" i="2"/>
  <c r="E19" i="2"/>
  <c r="A19" i="2"/>
  <c r="C18" i="2"/>
  <c r="E17" i="2"/>
  <c r="A17" i="2"/>
  <c r="C16" i="2"/>
  <c r="E15" i="2"/>
  <c r="A15" i="2"/>
  <c r="C14" i="2"/>
  <c r="E13" i="2"/>
  <c r="A13" i="2"/>
  <c r="C12" i="2"/>
  <c r="E11" i="2"/>
  <c r="A11" i="2"/>
  <c r="C10" i="2"/>
  <c r="E9" i="2"/>
  <c r="A9" i="2"/>
  <c r="C8" i="2"/>
  <c r="E7" i="2"/>
  <c r="A7" i="2"/>
  <c r="C6" i="2"/>
  <c r="E5" i="2"/>
  <c r="A5" i="2"/>
  <c r="C4" i="2"/>
  <c r="E3" i="2"/>
  <c r="A3" i="2"/>
  <c r="AC401" i="1"/>
  <c r="Y401" i="1"/>
  <c r="U401" i="1"/>
  <c r="Q401" i="1"/>
  <c r="M401" i="1"/>
  <c r="I401" i="1"/>
  <c r="E401" i="1"/>
  <c r="A401" i="1"/>
  <c r="AA400" i="1"/>
  <c r="W400" i="1"/>
  <c r="S400" i="1"/>
  <c r="O400" i="1"/>
  <c r="K400" i="1"/>
  <c r="G400" i="1"/>
  <c r="C400" i="1"/>
  <c r="AC399" i="1"/>
  <c r="Y399" i="1"/>
  <c r="U399" i="1"/>
  <c r="Q399" i="1"/>
  <c r="M399" i="1"/>
  <c r="I399" i="1"/>
  <c r="E399" i="1"/>
  <c r="A399" i="1"/>
  <c r="AA398" i="1"/>
  <c r="W398" i="1"/>
  <c r="S398" i="1"/>
  <c r="O398" i="1"/>
  <c r="K398" i="1"/>
  <c r="G398" i="1"/>
  <c r="C398" i="1"/>
  <c r="AC397" i="1"/>
  <c r="Y397" i="1"/>
  <c r="U397" i="1"/>
  <c r="Q397" i="1"/>
  <c r="M397" i="1"/>
  <c r="I397" i="1"/>
  <c r="E397" i="1"/>
  <c r="A397" i="1"/>
  <c r="AA396" i="1"/>
  <c r="W396" i="1"/>
  <c r="S396" i="1"/>
  <c r="O396" i="1"/>
  <c r="K396" i="1"/>
  <c r="G396" i="1"/>
  <c r="C396" i="1"/>
  <c r="AC395" i="1"/>
  <c r="Y395" i="1"/>
  <c r="U395" i="1"/>
  <c r="Q395" i="1"/>
  <c r="M395" i="1"/>
  <c r="I395" i="1"/>
  <c r="E395" i="1"/>
  <c r="A395" i="1"/>
  <c r="AA394" i="1"/>
  <c r="W394" i="1"/>
  <c r="S394" i="1"/>
  <c r="O394" i="1"/>
  <c r="K394" i="1"/>
  <c r="G394" i="1"/>
  <c r="C394" i="1"/>
  <c r="AC393" i="1"/>
  <c r="Y393" i="1"/>
  <c r="U393" i="1"/>
  <c r="Q393" i="1"/>
  <c r="M393" i="1"/>
  <c r="I393" i="1"/>
  <c r="E393" i="1"/>
  <c r="A393" i="1"/>
  <c r="AA392" i="1"/>
  <c r="W392" i="1"/>
  <c r="S392" i="1"/>
  <c r="O392" i="1"/>
  <c r="K392" i="1"/>
  <c r="G392" i="1"/>
  <c r="C392" i="1"/>
  <c r="AC391" i="1"/>
  <c r="Y391" i="1"/>
  <c r="U391" i="1"/>
  <c r="Q391" i="1"/>
  <c r="M391" i="1"/>
  <c r="I391" i="1"/>
  <c r="E391" i="1"/>
  <c r="A391" i="1"/>
  <c r="AA390" i="1"/>
  <c r="W390" i="1"/>
  <c r="S390" i="1"/>
  <c r="O390" i="1"/>
  <c r="K390" i="1"/>
  <c r="G390" i="1"/>
  <c r="C390" i="1"/>
  <c r="AC389" i="1"/>
  <c r="Y389" i="1"/>
  <c r="U389" i="1"/>
  <c r="Q389" i="1"/>
  <c r="M389" i="1"/>
  <c r="I389" i="1"/>
  <c r="E389" i="1"/>
  <c r="A389" i="1"/>
  <c r="AA388" i="1"/>
  <c r="W388" i="1"/>
  <c r="S388" i="1"/>
  <c r="O388" i="1"/>
  <c r="K388" i="1"/>
  <c r="G388" i="1"/>
  <c r="C388" i="1"/>
  <c r="AC387" i="1"/>
  <c r="Y387" i="1"/>
  <c r="U387" i="1"/>
  <c r="Q387" i="1"/>
  <c r="M387" i="1"/>
  <c r="I387" i="1"/>
  <c r="E387" i="1"/>
  <c r="A387" i="1"/>
  <c r="AA386" i="1"/>
  <c r="W386" i="1"/>
  <c r="S386" i="1"/>
  <c r="O386" i="1"/>
  <c r="K386" i="1"/>
  <c r="G386" i="1"/>
  <c r="C386" i="1"/>
  <c r="AC385" i="1"/>
  <c r="Y385" i="1"/>
  <c r="U385" i="1"/>
  <c r="Q385" i="1"/>
  <c r="M385" i="1"/>
  <c r="I385" i="1"/>
  <c r="E385" i="1"/>
  <c r="A385" i="1"/>
  <c r="AA384" i="1"/>
  <c r="W384" i="1"/>
  <c r="S384" i="1"/>
  <c r="O384" i="1"/>
  <c r="K384" i="1"/>
  <c r="G384" i="1"/>
  <c r="C384" i="1"/>
  <c r="AC383" i="1"/>
  <c r="Y383" i="1"/>
  <c r="U383" i="1"/>
  <c r="Q383" i="1"/>
  <c r="M383" i="1"/>
  <c r="I383" i="1"/>
  <c r="E383" i="1"/>
  <c r="A383" i="1"/>
  <c r="AA382" i="1"/>
  <c r="W382" i="1"/>
  <c r="S382" i="1"/>
  <c r="O382" i="1"/>
  <c r="K382" i="1"/>
  <c r="G382" i="1"/>
  <c r="C382" i="1"/>
  <c r="AC381" i="1"/>
  <c r="Y381" i="1"/>
  <c r="U381" i="1"/>
  <c r="Q381" i="1"/>
  <c r="M381" i="1"/>
  <c r="I381" i="1"/>
  <c r="E381" i="1"/>
  <c r="A381" i="1"/>
  <c r="AA380" i="1"/>
  <c r="W380" i="1"/>
  <c r="S380" i="1"/>
  <c r="O380" i="1"/>
  <c r="K380" i="1"/>
  <c r="G380" i="1"/>
  <c r="C380" i="1"/>
  <c r="AC379" i="1"/>
  <c r="Y379" i="1"/>
  <c r="U379" i="1"/>
  <c r="Q379" i="1"/>
  <c r="M379" i="1"/>
  <c r="I379" i="1"/>
  <c r="E379" i="1"/>
  <c r="A379" i="1"/>
  <c r="AA378" i="1"/>
  <c r="W378" i="1"/>
  <c r="S378" i="1"/>
  <c r="O378" i="1"/>
  <c r="K378" i="1"/>
  <c r="G378" i="1"/>
  <c r="C378" i="1"/>
  <c r="AC377" i="1"/>
  <c r="Y377" i="1"/>
  <c r="U377" i="1"/>
  <c r="Q377" i="1"/>
  <c r="M377" i="1"/>
  <c r="I377" i="1"/>
  <c r="E377" i="1"/>
  <c r="A377" i="1"/>
  <c r="AA376" i="1"/>
  <c r="W376" i="1"/>
  <c r="S376" i="1"/>
  <c r="O376" i="1"/>
  <c r="K376" i="1"/>
  <c r="G376" i="1"/>
  <c r="C376" i="1"/>
  <c r="AC375" i="1"/>
  <c r="Y375" i="1"/>
  <c r="U375" i="1"/>
  <c r="Q375" i="1"/>
  <c r="M375" i="1"/>
  <c r="I375" i="1"/>
  <c r="E375" i="1"/>
  <c r="A375" i="1"/>
  <c r="AA374" i="1"/>
  <c r="W374" i="1"/>
  <c r="S374" i="1"/>
  <c r="O374" i="1"/>
  <c r="K374" i="1"/>
  <c r="G374" i="1"/>
  <c r="C374" i="1"/>
  <c r="AC373" i="1"/>
  <c r="Y373" i="1"/>
  <c r="U373" i="1"/>
  <c r="Q373" i="1"/>
  <c r="M373" i="1"/>
  <c r="I373" i="1"/>
  <c r="E373" i="1"/>
  <c r="A373" i="1"/>
  <c r="AA372" i="1"/>
  <c r="W372" i="1"/>
  <c r="S372" i="1"/>
  <c r="O372" i="1"/>
  <c r="K372" i="1"/>
  <c r="G372" i="1"/>
  <c r="C372" i="1"/>
  <c r="AC371" i="1"/>
  <c r="Y371" i="1"/>
  <c r="U371" i="1"/>
  <c r="Q371" i="1"/>
  <c r="M371" i="1"/>
  <c r="I371" i="1"/>
  <c r="E371" i="1"/>
  <c r="A371" i="1"/>
  <c r="AA370" i="1"/>
  <c r="W370" i="1"/>
  <c r="S370" i="1"/>
  <c r="O370" i="1"/>
  <c r="K370" i="1"/>
  <c r="G370" i="1"/>
  <c r="C370" i="1"/>
  <c r="AC369" i="1"/>
  <c r="Y369" i="1"/>
  <c r="U369" i="1"/>
  <c r="Q369" i="1"/>
  <c r="M369" i="1"/>
  <c r="I369" i="1"/>
  <c r="E369" i="1"/>
  <c r="A369" i="1"/>
  <c r="AA368" i="1"/>
  <c r="W368" i="1"/>
  <c r="S368" i="1"/>
  <c r="O368" i="1"/>
  <c r="K368" i="1"/>
  <c r="G368" i="1"/>
  <c r="C368" i="1"/>
  <c r="AC367" i="1"/>
  <c r="Y367" i="1"/>
  <c r="U367" i="1"/>
  <c r="Q367" i="1"/>
  <c r="M367" i="1"/>
  <c r="I367" i="1"/>
  <c r="E367" i="1"/>
  <c r="A367" i="1"/>
  <c r="AA366" i="1"/>
  <c r="W366" i="1"/>
  <c r="S366" i="1"/>
  <c r="O366" i="1"/>
  <c r="K366" i="1"/>
  <c r="G366" i="1"/>
  <c r="C366" i="1"/>
  <c r="AC365" i="1"/>
  <c r="Y365" i="1"/>
  <c r="U365" i="1"/>
  <c r="Q365" i="1"/>
  <c r="M365" i="1"/>
  <c r="I365" i="1"/>
  <c r="E365" i="1"/>
  <c r="A365" i="1"/>
  <c r="AA364" i="1"/>
  <c r="W364" i="1"/>
  <c r="S364" i="1"/>
  <c r="O364" i="1"/>
  <c r="K364" i="1"/>
  <c r="G364" i="1"/>
  <c r="C364" i="1"/>
  <c r="AC363" i="1"/>
  <c r="Y363" i="1"/>
  <c r="U363" i="1"/>
  <c r="Q363" i="1"/>
  <c r="M363" i="1"/>
  <c r="I363" i="1"/>
  <c r="E363" i="1"/>
  <c r="A363" i="1"/>
  <c r="AA362" i="1"/>
  <c r="W362" i="1"/>
  <c r="S362" i="1"/>
  <c r="O362" i="1"/>
  <c r="K362" i="1"/>
  <c r="G362" i="1"/>
  <c r="C362" i="1"/>
  <c r="AC361" i="1"/>
  <c r="Y361" i="1"/>
  <c r="U361" i="1"/>
  <c r="Q361" i="1"/>
  <c r="M361" i="1"/>
  <c r="I361" i="1"/>
  <c r="E361" i="1"/>
  <c r="A361" i="1"/>
  <c r="AA360" i="1"/>
  <c r="W360" i="1"/>
  <c r="S360" i="1"/>
  <c r="O360" i="1"/>
  <c r="K360" i="1"/>
  <c r="G360" i="1"/>
  <c r="C360" i="1"/>
  <c r="AC359" i="1"/>
  <c r="Y359" i="1"/>
  <c r="U359" i="1"/>
  <c r="Q359" i="1"/>
  <c r="M359" i="1"/>
  <c r="I359" i="1"/>
  <c r="E359" i="1"/>
  <c r="A359" i="1"/>
  <c r="AA358" i="1"/>
  <c r="W358" i="1"/>
  <c r="S358" i="1"/>
  <c r="O358" i="1"/>
  <c r="K358" i="1"/>
  <c r="G358" i="1"/>
  <c r="C358" i="1"/>
  <c r="AC357" i="1"/>
  <c r="Y357" i="1"/>
  <c r="U357" i="1"/>
  <c r="Q357" i="1"/>
  <c r="M357" i="1"/>
  <c r="I357" i="1"/>
  <c r="E357" i="1"/>
  <c r="A357" i="1"/>
  <c r="AA356" i="1"/>
  <c r="W356" i="1"/>
  <c r="S356" i="1"/>
  <c r="O356" i="1"/>
  <c r="K356" i="1"/>
  <c r="G356" i="1"/>
  <c r="C356" i="1"/>
  <c r="AC355" i="1"/>
  <c r="Y355" i="1"/>
  <c r="U355" i="1"/>
  <c r="Q355" i="1"/>
  <c r="M355" i="1"/>
  <c r="I355" i="1"/>
  <c r="E355" i="1"/>
  <c r="A355" i="1"/>
  <c r="AA354" i="1"/>
  <c r="W354" i="1"/>
  <c r="S354" i="1"/>
  <c r="O354" i="1"/>
  <c r="K354" i="1"/>
  <c r="G354" i="1"/>
  <c r="C354" i="1"/>
  <c r="AC353" i="1"/>
  <c r="Y353" i="1"/>
  <c r="U353" i="1"/>
  <c r="Q353" i="1"/>
  <c r="M353" i="1"/>
  <c r="I353" i="1"/>
  <c r="E353" i="1"/>
  <c r="A353" i="1"/>
  <c r="AA352" i="1"/>
  <c r="W352" i="1"/>
  <c r="S352" i="1"/>
  <c r="O352" i="1"/>
  <c r="K352" i="1"/>
  <c r="G352" i="1"/>
  <c r="C352" i="1"/>
  <c r="AC351" i="1"/>
  <c r="Y351" i="1"/>
  <c r="U351" i="1"/>
  <c r="Q351" i="1"/>
  <c r="M351" i="1"/>
  <c r="I351" i="1"/>
  <c r="E351" i="1"/>
  <c r="A351" i="1"/>
  <c r="AA350" i="1"/>
  <c r="W350" i="1"/>
  <c r="S350" i="1"/>
  <c r="O350" i="1"/>
  <c r="K350" i="1"/>
  <c r="G350" i="1"/>
  <c r="C350" i="1"/>
  <c r="AC349" i="1"/>
  <c r="Y349" i="1"/>
  <c r="U349" i="1"/>
  <c r="Q349" i="1"/>
  <c r="M349" i="1"/>
  <c r="I349" i="1"/>
  <c r="E349" i="1"/>
  <c r="A349" i="1"/>
  <c r="AA348" i="1"/>
  <c r="W348" i="1"/>
  <c r="S348" i="1"/>
  <c r="O348" i="1"/>
  <c r="K348" i="1"/>
  <c r="G348" i="1"/>
  <c r="C348" i="1"/>
  <c r="AC347" i="1"/>
  <c r="Y347" i="1"/>
  <c r="E37" i="2"/>
  <c r="C36" i="2"/>
  <c r="A35" i="2"/>
  <c r="E33" i="2"/>
  <c r="C32" i="2"/>
  <c r="A31" i="2"/>
  <c r="E29" i="2"/>
  <c r="C28" i="2"/>
  <c r="A27" i="2"/>
  <c r="E25" i="2"/>
  <c r="C24" i="2"/>
  <c r="D23" i="2"/>
  <c r="F22" i="2"/>
  <c r="B22" i="2"/>
  <c r="D21" i="2"/>
  <c r="F20" i="2"/>
  <c r="B20" i="2"/>
  <c r="D19" i="2"/>
  <c r="F18" i="2"/>
  <c r="B18" i="2"/>
  <c r="D17" i="2"/>
  <c r="F16" i="2"/>
  <c r="B16" i="2"/>
  <c r="D15" i="2"/>
  <c r="F14" i="2"/>
  <c r="B14" i="2"/>
  <c r="D13" i="2"/>
  <c r="F12" i="2"/>
  <c r="B12" i="2"/>
  <c r="D11" i="2"/>
  <c r="F10" i="2"/>
  <c r="B10" i="2"/>
  <c r="D9" i="2"/>
  <c r="F8" i="2"/>
  <c r="B8" i="2"/>
  <c r="D7" i="2"/>
  <c r="F6" i="2"/>
  <c r="B6" i="2"/>
  <c r="D5" i="2"/>
  <c r="F4" i="2"/>
  <c r="B4" i="2"/>
  <c r="D3" i="2"/>
  <c r="A2" i="2"/>
  <c r="AB401" i="1"/>
  <c r="X401" i="1"/>
  <c r="T401" i="1"/>
  <c r="P401" i="1"/>
  <c r="L401" i="1"/>
  <c r="H401" i="1"/>
  <c r="D401" i="1"/>
  <c r="AD400" i="1"/>
  <c r="Z400" i="1"/>
  <c r="V400" i="1"/>
  <c r="R400" i="1"/>
  <c r="N400" i="1"/>
  <c r="J400" i="1"/>
  <c r="F400" i="1"/>
  <c r="B400" i="1"/>
  <c r="AB399" i="1"/>
  <c r="X399" i="1"/>
  <c r="T399" i="1"/>
  <c r="P399" i="1"/>
  <c r="L399" i="1"/>
  <c r="H399" i="1"/>
  <c r="D399" i="1"/>
  <c r="AD398" i="1"/>
  <c r="Z398" i="1"/>
  <c r="V398" i="1"/>
  <c r="R398" i="1"/>
  <c r="N398" i="1"/>
  <c r="J398" i="1"/>
  <c r="F398" i="1"/>
  <c r="B398" i="1"/>
  <c r="AB397" i="1"/>
  <c r="X397" i="1"/>
  <c r="T397" i="1"/>
  <c r="P397" i="1"/>
  <c r="L397" i="1"/>
  <c r="H397" i="1"/>
  <c r="D397" i="1"/>
  <c r="AD396" i="1"/>
  <c r="Z396" i="1"/>
  <c r="V396" i="1"/>
  <c r="R396" i="1"/>
  <c r="N396" i="1"/>
  <c r="J396" i="1"/>
  <c r="F396" i="1"/>
  <c r="B396" i="1"/>
  <c r="AB395" i="1"/>
  <c r="X395" i="1"/>
  <c r="T395" i="1"/>
  <c r="P395" i="1"/>
  <c r="L395" i="1"/>
  <c r="H395" i="1"/>
  <c r="D395" i="1"/>
  <c r="AD394" i="1"/>
  <c r="Z394" i="1"/>
  <c r="V394" i="1"/>
  <c r="R394" i="1"/>
  <c r="N394" i="1"/>
  <c r="J394" i="1"/>
  <c r="F394" i="1"/>
  <c r="B394" i="1"/>
  <c r="AB393" i="1"/>
  <c r="X393" i="1"/>
  <c r="T393" i="1"/>
  <c r="P393" i="1"/>
  <c r="L393" i="1"/>
  <c r="H393" i="1"/>
  <c r="D393" i="1"/>
  <c r="AD392" i="1"/>
  <c r="Z392" i="1"/>
  <c r="V392" i="1"/>
  <c r="R392" i="1"/>
  <c r="N392" i="1"/>
  <c r="J392" i="1"/>
  <c r="F392" i="1"/>
  <c r="B392" i="1"/>
  <c r="AB391" i="1"/>
  <c r="X391" i="1"/>
  <c r="T391" i="1"/>
  <c r="P391" i="1"/>
  <c r="L391" i="1"/>
  <c r="H391" i="1"/>
  <c r="D391" i="1"/>
  <c r="AD390" i="1"/>
  <c r="Z390" i="1"/>
  <c r="V390" i="1"/>
  <c r="R390" i="1"/>
  <c r="N390" i="1"/>
  <c r="J390" i="1"/>
  <c r="F390" i="1"/>
  <c r="B390" i="1"/>
  <c r="AB389" i="1"/>
  <c r="X389" i="1"/>
  <c r="T389" i="1"/>
  <c r="P389" i="1"/>
  <c r="L389" i="1"/>
  <c r="H389" i="1"/>
  <c r="D389" i="1"/>
  <c r="AD388" i="1"/>
  <c r="Z388" i="1"/>
  <c r="V388" i="1"/>
  <c r="R388" i="1"/>
  <c r="N388" i="1"/>
  <c r="J388" i="1"/>
  <c r="F388" i="1"/>
  <c r="B388" i="1"/>
  <c r="AB387" i="1"/>
  <c r="X387" i="1"/>
  <c r="T387" i="1"/>
  <c r="P387" i="1"/>
  <c r="L387" i="1"/>
  <c r="H387" i="1"/>
  <c r="D387" i="1"/>
  <c r="AD386" i="1"/>
  <c r="Z386" i="1"/>
  <c r="V386" i="1"/>
  <c r="R386" i="1"/>
  <c r="N386" i="1"/>
  <c r="J386" i="1"/>
  <c r="F386" i="1"/>
  <c r="B386" i="1"/>
  <c r="AB385" i="1"/>
  <c r="X385" i="1"/>
  <c r="T385" i="1"/>
  <c r="P385" i="1"/>
  <c r="L385" i="1"/>
  <c r="H385" i="1"/>
  <c r="D385" i="1"/>
  <c r="AD384" i="1"/>
  <c r="Z384" i="1"/>
  <c r="V384" i="1"/>
  <c r="R384" i="1"/>
  <c r="N384" i="1"/>
  <c r="J384" i="1"/>
  <c r="F384" i="1"/>
  <c r="B384" i="1"/>
  <c r="AB383" i="1"/>
  <c r="X383" i="1"/>
  <c r="T383" i="1"/>
  <c r="P383" i="1"/>
  <c r="L383" i="1"/>
  <c r="H383" i="1"/>
  <c r="D383" i="1"/>
  <c r="AD382" i="1"/>
  <c r="Z382" i="1"/>
  <c r="V382" i="1"/>
  <c r="R382" i="1"/>
  <c r="N382" i="1"/>
  <c r="J382" i="1"/>
  <c r="F382" i="1"/>
  <c r="B382" i="1"/>
  <c r="AB381" i="1"/>
  <c r="X381" i="1"/>
  <c r="T381" i="1"/>
  <c r="P381" i="1"/>
  <c r="L381" i="1"/>
  <c r="H381" i="1"/>
  <c r="D381" i="1"/>
  <c r="AD380" i="1"/>
  <c r="Z380" i="1"/>
  <c r="V380" i="1"/>
  <c r="R380" i="1"/>
  <c r="N380" i="1"/>
  <c r="J380" i="1"/>
  <c r="F380" i="1"/>
  <c r="B380" i="1"/>
  <c r="AB379" i="1"/>
  <c r="X379" i="1"/>
  <c r="T379" i="1"/>
  <c r="P379" i="1"/>
  <c r="L379" i="1"/>
  <c r="H379" i="1"/>
  <c r="D379" i="1"/>
  <c r="AD378" i="1"/>
  <c r="Z378" i="1"/>
  <c r="V378" i="1"/>
  <c r="R378" i="1"/>
  <c r="N378" i="1"/>
  <c r="J378" i="1"/>
  <c r="F378" i="1"/>
  <c r="B378" i="1"/>
  <c r="AB377" i="1"/>
  <c r="X377" i="1"/>
  <c r="T377" i="1"/>
  <c r="P377" i="1"/>
  <c r="L377" i="1"/>
  <c r="H377" i="1"/>
  <c r="D377" i="1"/>
  <c r="AD376" i="1"/>
  <c r="Z376" i="1"/>
  <c r="V376" i="1"/>
  <c r="R376" i="1"/>
  <c r="N376" i="1"/>
  <c r="J376" i="1"/>
  <c r="F376" i="1"/>
  <c r="B376" i="1"/>
  <c r="AB375" i="1"/>
  <c r="X375" i="1"/>
  <c r="T375" i="1"/>
  <c r="P375" i="1"/>
  <c r="L375" i="1"/>
  <c r="H375" i="1"/>
  <c r="D375" i="1"/>
  <c r="AD374" i="1"/>
  <c r="Z374" i="1"/>
  <c r="V374" i="1"/>
  <c r="R374" i="1"/>
  <c r="N374" i="1"/>
  <c r="J374" i="1"/>
  <c r="F374" i="1"/>
  <c r="B374" i="1"/>
  <c r="AB373" i="1"/>
  <c r="X373" i="1"/>
  <c r="T373" i="1"/>
  <c r="P373" i="1"/>
  <c r="L373" i="1"/>
  <c r="H373" i="1"/>
  <c r="D373" i="1"/>
  <c r="AD372" i="1"/>
  <c r="Z372" i="1"/>
  <c r="V372" i="1"/>
  <c r="R372" i="1"/>
  <c r="N372" i="1"/>
  <c r="J372" i="1"/>
  <c r="F372" i="1"/>
  <c r="B372" i="1"/>
  <c r="AB371" i="1"/>
  <c r="X371" i="1"/>
  <c r="T371" i="1"/>
  <c r="P371" i="1"/>
  <c r="L371" i="1"/>
  <c r="H371" i="1"/>
  <c r="D371" i="1"/>
  <c r="AD370" i="1"/>
  <c r="Z370" i="1"/>
  <c r="V370" i="1"/>
  <c r="R370" i="1"/>
  <c r="N370" i="1"/>
  <c r="J370" i="1"/>
  <c r="F370" i="1"/>
  <c r="B370" i="1"/>
  <c r="AB369" i="1"/>
  <c r="X369" i="1"/>
  <c r="T369" i="1"/>
  <c r="P369" i="1"/>
  <c r="L369" i="1"/>
  <c r="H369" i="1"/>
  <c r="D369" i="1"/>
  <c r="AD368" i="1"/>
  <c r="Z368" i="1"/>
  <c r="V368" i="1"/>
  <c r="R368" i="1"/>
  <c r="N368" i="1"/>
  <c r="J368" i="1"/>
  <c r="F368" i="1"/>
  <c r="B368" i="1"/>
  <c r="AB367" i="1"/>
  <c r="X367" i="1"/>
  <c r="T367" i="1"/>
  <c r="P367" i="1"/>
  <c r="L367" i="1"/>
  <c r="H367" i="1"/>
  <c r="D367" i="1"/>
  <c r="AD366" i="1"/>
  <c r="Z366" i="1"/>
  <c r="V366" i="1"/>
  <c r="R366" i="1"/>
  <c r="N366" i="1"/>
  <c r="J366" i="1"/>
  <c r="F366" i="1"/>
  <c r="B366" i="1"/>
  <c r="AB365" i="1"/>
  <c r="X365" i="1"/>
  <c r="T365" i="1"/>
  <c r="P365" i="1"/>
  <c r="L365" i="1"/>
  <c r="H365" i="1"/>
  <c r="D365" i="1"/>
  <c r="AD364" i="1"/>
  <c r="Z364" i="1"/>
  <c r="V364" i="1"/>
  <c r="R364" i="1"/>
  <c r="N364" i="1"/>
  <c r="J364" i="1"/>
  <c r="F364" i="1"/>
  <c r="B364" i="1"/>
  <c r="AB363" i="1"/>
  <c r="X363" i="1"/>
  <c r="T363" i="1"/>
  <c r="P363" i="1"/>
  <c r="L363" i="1"/>
  <c r="H363" i="1"/>
  <c r="D363" i="1"/>
  <c r="AD362" i="1"/>
  <c r="Z362" i="1"/>
  <c r="V362" i="1"/>
  <c r="R362" i="1"/>
  <c r="N362" i="1"/>
  <c r="J362" i="1"/>
  <c r="F362" i="1"/>
  <c r="B362" i="1"/>
  <c r="AB361" i="1"/>
  <c r="X361" i="1"/>
  <c r="T361" i="1"/>
  <c r="P361" i="1"/>
  <c r="L361" i="1"/>
  <c r="H361" i="1"/>
  <c r="D361" i="1"/>
  <c r="AD360" i="1"/>
  <c r="Z360" i="1"/>
  <c r="V360" i="1"/>
  <c r="R360" i="1"/>
  <c r="N360" i="1"/>
  <c r="J360" i="1"/>
  <c r="F360" i="1"/>
  <c r="B360" i="1"/>
  <c r="AB359" i="1"/>
  <c r="X359" i="1"/>
  <c r="T359" i="1"/>
  <c r="P359" i="1"/>
  <c r="L359" i="1"/>
  <c r="H359" i="1"/>
  <c r="D359" i="1"/>
  <c r="AD358" i="1"/>
  <c r="Z358" i="1"/>
  <c r="V358" i="1"/>
  <c r="R358" i="1"/>
  <c r="N358" i="1"/>
  <c r="J358" i="1"/>
  <c r="F358" i="1"/>
  <c r="B358" i="1"/>
  <c r="AB357" i="1"/>
  <c r="X357" i="1"/>
  <c r="T357" i="1"/>
  <c r="P357" i="1"/>
  <c r="L357" i="1"/>
  <c r="H357" i="1"/>
  <c r="D357" i="1"/>
  <c r="AD356" i="1"/>
  <c r="Z356" i="1"/>
  <c r="V356" i="1"/>
  <c r="R356" i="1"/>
  <c r="N356" i="1"/>
  <c r="J356" i="1"/>
  <c r="F356" i="1"/>
  <c r="B356" i="1"/>
  <c r="AB355" i="1"/>
  <c r="X355" i="1"/>
  <c r="T355" i="1"/>
  <c r="P355" i="1"/>
  <c r="L355" i="1"/>
  <c r="H355" i="1"/>
  <c r="D355" i="1"/>
  <c r="AD354" i="1"/>
  <c r="Z354" i="1"/>
  <c r="V354" i="1"/>
  <c r="R354" i="1"/>
  <c r="N354" i="1"/>
  <c r="J354" i="1"/>
  <c r="F354" i="1"/>
  <c r="B354" i="1"/>
  <c r="AB353" i="1"/>
  <c r="X353" i="1"/>
  <c r="T353" i="1"/>
  <c r="P353" i="1"/>
  <c r="L353" i="1"/>
  <c r="H353" i="1"/>
  <c r="D353" i="1"/>
  <c r="AD352" i="1"/>
  <c r="Z352" i="1"/>
  <c r="V352" i="1"/>
  <c r="R352" i="1"/>
  <c r="N352" i="1"/>
  <c r="J352" i="1"/>
  <c r="F352" i="1"/>
  <c r="B352" i="1"/>
  <c r="AB351" i="1"/>
  <c r="X351" i="1"/>
  <c r="T351" i="1"/>
  <c r="P351" i="1"/>
  <c r="L351" i="1"/>
  <c r="H351" i="1"/>
  <c r="D351" i="1"/>
  <c r="AD350" i="1"/>
  <c r="Z350" i="1"/>
  <c r="V350" i="1"/>
  <c r="R350" i="1"/>
  <c r="N350" i="1"/>
  <c r="J350" i="1"/>
  <c r="F350" i="1"/>
  <c r="B350" i="1"/>
  <c r="AB349" i="1"/>
  <c r="X349" i="1"/>
  <c r="T349" i="1"/>
  <c r="P349" i="1"/>
  <c r="L349" i="1"/>
  <c r="H349" i="1"/>
  <c r="D349" i="1"/>
  <c r="AD348" i="1"/>
  <c r="Z348" i="1"/>
  <c r="V348" i="1"/>
  <c r="R348" i="1"/>
  <c r="N348" i="1"/>
  <c r="J348" i="1"/>
  <c r="F348" i="1"/>
  <c r="B348" i="1"/>
  <c r="AB347" i="1"/>
  <c r="X347" i="1"/>
  <c r="T347" i="1"/>
  <c r="P347" i="1"/>
  <c r="L347" i="1"/>
  <c r="H347" i="1"/>
  <c r="D347" i="1"/>
  <c r="AD346" i="1"/>
  <c r="Z346" i="1"/>
  <c r="V346" i="1"/>
  <c r="R346" i="1"/>
  <c r="N346" i="1"/>
  <c r="J346" i="1"/>
  <c r="F346" i="1"/>
  <c r="B346" i="1"/>
  <c r="AB345" i="1"/>
  <c r="X345" i="1"/>
  <c r="T345" i="1"/>
  <c r="P345" i="1"/>
  <c r="L345" i="1"/>
  <c r="H345" i="1"/>
  <c r="D345" i="1"/>
  <c r="AD344" i="1"/>
  <c r="Z344" i="1"/>
  <c r="V344" i="1"/>
  <c r="R344" i="1"/>
  <c r="N344" i="1"/>
  <c r="J344" i="1"/>
  <c r="F344" i="1"/>
  <c r="B344" i="1"/>
  <c r="AB343" i="1"/>
  <c r="X343" i="1"/>
  <c r="T343" i="1"/>
  <c r="P343" i="1"/>
  <c r="L343" i="1"/>
  <c r="H343" i="1"/>
  <c r="D343" i="1"/>
  <c r="AD342" i="1"/>
  <c r="Z342" i="1"/>
  <c r="V342" i="1"/>
  <c r="R342" i="1"/>
  <c r="N342" i="1"/>
  <c r="J342" i="1"/>
  <c r="F342" i="1"/>
  <c r="B342" i="1"/>
  <c r="AB341" i="1"/>
  <c r="X341" i="1"/>
  <c r="T341" i="1"/>
  <c r="P341" i="1"/>
  <c r="L341" i="1"/>
  <c r="H341" i="1"/>
  <c r="D341" i="1"/>
  <c r="AD340" i="1"/>
  <c r="Z340" i="1"/>
  <c r="V340" i="1"/>
  <c r="R340" i="1"/>
  <c r="N340" i="1"/>
  <c r="J340" i="1"/>
  <c r="F340" i="1"/>
  <c r="B340" i="1"/>
  <c r="AB339" i="1"/>
  <c r="X339" i="1"/>
  <c r="T339" i="1"/>
  <c r="B37" i="2"/>
  <c r="F35" i="2"/>
  <c r="D34" i="2"/>
  <c r="B33" i="2"/>
  <c r="F31" i="2"/>
  <c r="D30" i="2"/>
  <c r="B29" i="2"/>
  <c r="F27" i="2"/>
  <c r="D26" i="2"/>
  <c r="B25" i="2"/>
  <c r="B24" i="2"/>
  <c r="C23" i="2"/>
  <c r="E22" i="2"/>
  <c r="A22" i="2"/>
  <c r="C21" i="2"/>
  <c r="E20" i="2"/>
  <c r="A20" i="2"/>
  <c r="C19" i="2"/>
  <c r="E18" i="2"/>
  <c r="A18" i="2"/>
  <c r="C17" i="2"/>
  <c r="E16" i="2"/>
  <c r="A16" i="2"/>
  <c r="C15" i="2"/>
  <c r="E14" i="2"/>
  <c r="A14" i="2"/>
  <c r="C13" i="2"/>
  <c r="E12" i="2"/>
  <c r="A12" i="2"/>
  <c r="C11" i="2"/>
  <c r="E10" i="2"/>
  <c r="A10" i="2"/>
  <c r="C9" i="2"/>
  <c r="E8" i="2"/>
  <c r="A8" i="2"/>
  <c r="C7" i="2"/>
  <c r="E6" i="2"/>
  <c r="A6" i="2"/>
  <c r="C5" i="2"/>
  <c r="E4" i="2"/>
  <c r="A4" i="2"/>
  <c r="C3" i="2"/>
  <c r="A1" i="2"/>
  <c r="AA401" i="1"/>
  <c r="W401" i="1"/>
  <c r="S401" i="1"/>
  <c r="O401" i="1"/>
  <c r="K401" i="1"/>
  <c r="G401" i="1"/>
  <c r="C401" i="1"/>
  <c r="AC400" i="1"/>
  <c r="Y400" i="1"/>
  <c r="U400" i="1"/>
  <c r="Q400" i="1"/>
  <c r="M400" i="1"/>
  <c r="I400" i="1"/>
  <c r="E400" i="1"/>
  <c r="A400" i="1"/>
  <c r="AA399" i="1"/>
  <c r="W399" i="1"/>
  <c r="S399" i="1"/>
  <c r="O399" i="1"/>
  <c r="K399" i="1"/>
  <c r="G399" i="1"/>
  <c r="C399" i="1"/>
  <c r="AC398" i="1"/>
  <c r="Y398" i="1"/>
  <c r="U398" i="1"/>
  <c r="Q398" i="1"/>
  <c r="M398" i="1"/>
  <c r="I398" i="1"/>
  <c r="E398" i="1"/>
  <c r="A398" i="1"/>
  <c r="AA397" i="1"/>
  <c r="W397" i="1"/>
  <c r="S397" i="1"/>
  <c r="O397" i="1"/>
  <c r="K397" i="1"/>
  <c r="G397" i="1"/>
  <c r="C397" i="1"/>
  <c r="AC396" i="1"/>
  <c r="Y396" i="1"/>
  <c r="U396" i="1"/>
  <c r="Q396" i="1"/>
  <c r="M396" i="1"/>
  <c r="I396" i="1"/>
  <c r="E396" i="1"/>
  <c r="A396" i="1"/>
  <c r="AA395" i="1"/>
  <c r="W395" i="1"/>
  <c r="S395" i="1"/>
  <c r="O395" i="1"/>
  <c r="K395" i="1"/>
  <c r="G395" i="1"/>
  <c r="C395" i="1"/>
  <c r="AC394" i="1"/>
  <c r="Y394" i="1"/>
  <c r="U394" i="1"/>
  <c r="Q394" i="1"/>
  <c r="M394" i="1"/>
  <c r="I394" i="1"/>
  <c r="E394" i="1"/>
  <c r="A394" i="1"/>
  <c r="AA393" i="1"/>
  <c r="W393" i="1"/>
  <c r="S393" i="1"/>
  <c r="O393" i="1"/>
  <c r="K393" i="1"/>
  <c r="G393" i="1"/>
  <c r="C393" i="1"/>
  <c r="AC392" i="1"/>
  <c r="Y392" i="1"/>
  <c r="U392" i="1"/>
  <c r="Q392" i="1"/>
  <c r="M392" i="1"/>
  <c r="I392" i="1"/>
  <c r="E392" i="1"/>
  <c r="A392" i="1"/>
  <c r="AA391" i="1"/>
  <c r="W391" i="1"/>
  <c r="S391" i="1"/>
  <c r="O391" i="1"/>
  <c r="K391" i="1"/>
  <c r="G391" i="1"/>
  <c r="C391" i="1"/>
  <c r="AC390" i="1"/>
  <c r="Y390" i="1"/>
  <c r="U390" i="1"/>
  <c r="Q390" i="1"/>
  <c r="M390" i="1"/>
  <c r="I390" i="1"/>
  <c r="E390" i="1"/>
  <c r="A390" i="1"/>
  <c r="AA389" i="1"/>
  <c r="W389" i="1"/>
  <c r="S389" i="1"/>
  <c r="O389" i="1"/>
  <c r="K389" i="1"/>
  <c r="G389" i="1"/>
  <c r="C389" i="1"/>
  <c r="AC388" i="1"/>
  <c r="Y388" i="1"/>
  <c r="U388" i="1"/>
  <c r="Q388" i="1"/>
  <c r="M388" i="1"/>
  <c r="I388" i="1"/>
  <c r="E388" i="1"/>
  <c r="A388" i="1"/>
  <c r="AA387" i="1"/>
  <c r="W387" i="1"/>
  <c r="S387" i="1"/>
  <c r="O387" i="1"/>
  <c r="K387" i="1"/>
  <c r="G387" i="1"/>
  <c r="C387" i="1"/>
  <c r="AC386" i="1"/>
  <c r="Y386" i="1"/>
  <c r="U386" i="1"/>
  <c r="Q386" i="1"/>
  <c r="M386" i="1"/>
  <c r="I386" i="1"/>
  <c r="E386" i="1"/>
  <c r="A386" i="1"/>
  <c r="AA385" i="1"/>
  <c r="W385" i="1"/>
  <c r="S385" i="1"/>
  <c r="O385" i="1"/>
  <c r="K385" i="1"/>
  <c r="G385" i="1"/>
  <c r="C385" i="1"/>
  <c r="AC384" i="1"/>
  <c r="Y384" i="1"/>
  <c r="U384" i="1"/>
  <c r="Q384" i="1"/>
  <c r="M384" i="1"/>
  <c r="I384" i="1"/>
  <c r="E384" i="1"/>
  <c r="A384" i="1"/>
  <c r="AA383" i="1"/>
  <c r="W383" i="1"/>
  <c r="S383" i="1"/>
  <c r="O383" i="1"/>
  <c r="K383" i="1"/>
  <c r="G383" i="1"/>
  <c r="C383" i="1"/>
  <c r="AC382" i="1"/>
  <c r="Y382" i="1"/>
  <c r="U382" i="1"/>
  <c r="Q382" i="1"/>
  <c r="M382" i="1"/>
  <c r="I382" i="1"/>
  <c r="E382" i="1"/>
  <c r="A382" i="1"/>
  <c r="AA381" i="1"/>
  <c r="W381" i="1"/>
  <c r="S381" i="1"/>
  <c r="O381" i="1"/>
  <c r="K381" i="1"/>
  <c r="G381" i="1"/>
  <c r="C381" i="1"/>
  <c r="AC380" i="1"/>
  <c r="Y380" i="1"/>
  <c r="U380" i="1"/>
  <c r="Q380" i="1"/>
  <c r="M380" i="1"/>
  <c r="I380" i="1"/>
  <c r="E380" i="1"/>
  <c r="A380" i="1"/>
  <c r="AA379" i="1"/>
  <c r="W379" i="1"/>
  <c r="S379" i="1"/>
  <c r="O379" i="1"/>
  <c r="K379" i="1"/>
  <c r="G379" i="1"/>
  <c r="C379" i="1"/>
  <c r="AC378" i="1"/>
  <c r="Y378" i="1"/>
  <c r="U378" i="1"/>
  <c r="Q378" i="1"/>
  <c r="M378" i="1"/>
  <c r="I378" i="1"/>
  <c r="E378" i="1"/>
  <c r="A378" i="1"/>
  <c r="AA377" i="1"/>
  <c r="W377" i="1"/>
  <c r="S377" i="1"/>
  <c r="O377" i="1"/>
  <c r="K377" i="1"/>
  <c r="G377" i="1"/>
  <c r="C377" i="1"/>
  <c r="AC376" i="1"/>
  <c r="Y376" i="1"/>
  <c r="U376" i="1"/>
  <c r="Q376" i="1"/>
  <c r="M376" i="1"/>
  <c r="I376" i="1"/>
  <c r="E376" i="1"/>
  <c r="A376" i="1"/>
  <c r="AA375" i="1"/>
  <c r="W375" i="1"/>
  <c r="S375" i="1"/>
  <c r="O375" i="1"/>
  <c r="K375" i="1"/>
  <c r="G375" i="1"/>
  <c r="C375" i="1"/>
  <c r="AC374" i="1"/>
  <c r="Y374" i="1"/>
  <c r="U374" i="1"/>
  <c r="Q374" i="1"/>
  <c r="M374" i="1"/>
  <c r="I374" i="1"/>
  <c r="E374" i="1"/>
  <c r="A374" i="1"/>
  <c r="AA373" i="1"/>
  <c r="W373" i="1"/>
  <c r="S373" i="1"/>
  <c r="O373" i="1"/>
  <c r="K373" i="1"/>
  <c r="G373" i="1"/>
  <c r="C373" i="1"/>
  <c r="AC372" i="1"/>
  <c r="Y372" i="1"/>
  <c r="U372" i="1"/>
  <c r="Q372" i="1"/>
  <c r="M372" i="1"/>
  <c r="I372" i="1"/>
  <c r="E372" i="1"/>
  <c r="A372" i="1"/>
  <c r="AA371" i="1"/>
  <c r="W371" i="1"/>
  <c r="S371" i="1"/>
  <c r="O371" i="1"/>
  <c r="K371" i="1"/>
  <c r="G371" i="1"/>
  <c r="C371" i="1"/>
  <c r="AC370" i="1"/>
  <c r="Y370" i="1"/>
  <c r="U370" i="1"/>
  <c r="Q370" i="1"/>
  <c r="M370" i="1"/>
  <c r="I370" i="1"/>
  <c r="E370" i="1"/>
  <c r="A370" i="1"/>
  <c r="AA369" i="1"/>
  <c r="W369" i="1"/>
  <c r="S369" i="1"/>
  <c r="O369" i="1"/>
  <c r="K369" i="1"/>
  <c r="G369" i="1"/>
  <c r="C369" i="1"/>
  <c r="AC368" i="1"/>
  <c r="Y368" i="1"/>
  <c r="U368" i="1"/>
  <c r="Q368" i="1"/>
  <c r="M368" i="1"/>
  <c r="I368" i="1"/>
  <c r="E368" i="1"/>
  <c r="A368" i="1"/>
  <c r="AA367" i="1"/>
  <c r="W367" i="1"/>
  <c r="S367" i="1"/>
  <c r="O367" i="1"/>
  <c r="K367" i="1"/>
  <c r="G367" i="1"/>
  <c r="C367" i="1"/>
  <c r="AC366" i="1"/>
  <c r="Y366" i="1"/>
  <c r="U366" i="1"/>
  <c r="Q366" i="1"/>
  <c r="M366" i="1"/>
  <c r="I366" i="1"/>
  <c r="E366" i="1"/>
  <c r="A366" i="1"/>
  <c r="AA365" i="1"/>
  <c r="W365" i="1"/>
  <c r="S365" i="1"/>
  <c r="O365" i="1"/>
  <c r="K365" i="1"/>
  <c r="G365" i="1"/>
  <c r="C365" i="1"/>
  <c r="AC364" i="1"/>
  <c r="Y364" i="1"/>
  <c r="U364" i="1"/>
  <c r="Q364" i="1"/>
  <c r="M364" i="1"/>
  <c r="I364" i="1"/>
  <c r="E364" i="1"/>
  <c r="A364" i="1"/>
  <c r="AA363" i="1"/>
  <c r="W363" i="1"/>
  <c r="S363" i="1"/>
  <c r="O363" i="1"/>
  <c r="K363" i="1"/>
  <c r="G363" i="1"/>
  <c r="C363" i="1"/>
  <c r="AC362" i="1"/>
  <c r="Y362" i="1"/>
  <c r="U362" i="1"/>
  <c r="Q362" i="1"/>
  <c r="M362" i="1"/>
  <c r="I362" i="1"/>
  <c r="E362" i="1"/>
  <c r="A362" i="1"/>
  <c r="AA361" i="1"/>
  <c r="W361" i="1"/>
  <c r="S361" i="1"/>
  <c r="O361" i="1"/>
  <c r="K361" i="1"/>
  <c r="G361" i="1"/>
  <c r="C361" i="1"/>
  <c r="AC360" i="1"/>
  <c r="Y360" i="1"/>
  <c r="U360" i="1"/>
  <c r="Q360" i="1"/>
  <c r="M360" i="1"/>
  <c r="I360" i="1"/>
  <c r="E360" i="1"/>
  <c r="A360" i="1"/>
  <c r="AA359" i="1"/>
  <c r="W359" i="1"/>
  <c r="S359" i="1"/>
  <c r="O359" i="1"/>
  <c r="K359" i="1"/>
  <c r="G359" i="1"/>
  <c r="C359" i="1"/>
  <c r="AC358" i="1"/>
  <c r="Y358" i="1"/>
  <c r="U358" i="1"/>
  <c r="Q358" i="1"/>
  <c r="M358" i="1"/>
  <c r="I358" i="1"/>
  <c r="E358" i="1"/>
  <c r="A358" i="1"/>
  <c r="AA357" i="1"/>
  <c r="W357" i="1"/>
  <c r="S357" i="1"/>
  <c r="O357" i="1"/>
  <c r="K357" i="1"/>
  <c r="G357" i="1"/>
  <c r="C357" i="1"/>
  <c r="AC356" i="1"/>
  <c r="Y356" i="1"/>
  <c r="U356" i="1"/>
  <c r="Q356" i="1"/>
  <c r="M356" i="1"/>
  <c r="I356" i="1"/>
  <c r="E356" i="1"/>
  <c r="A356" i="1"/>
  <c r="AA355" i="1"/>
  <c r="W355" i="1"/>
  <c r="S355" i="1"/>
  <c r="O355" i="1"/>
  <c r="K355" i="1"/>
  <c r="G355" i="1"/>
  <c r="C355" i="1"/>
  <c r="AC354" i="1"/>
  <c r="Y354" i="1"/>
  <c r="U354" i="1"/>
  <c r="Q354" i="1"/>
  <c r="M354" i="1"/>
  <c r="I354" i="1"/>
  <c r="E354" i="1"/>
  <c r="A354" i="1"/>
  <c r="AA353" i="1"/>
  <c r="W353" i="1"/>
  <c r="S353" i="1"/>
  <c r="O353" i="1"/>
  <c r="K353" i="1"/>
  <c r="G353" i="1"/>
  <c r="C353" i="1"/>
  <c r="AC352" i="1"/>
  <c r="Y352" i="1"/>
  <c r="U352" i="1"/>
  <c r="Q352" i="1"/>
  <c r="M352" i="1"/>
  <c r="I352" i="1"/>
  <c r="E352" i="1"/>
  <c r="A352" i="1"/>
  <c r="AA351" i="1"/>
  <c r="W351" i="1"/>
  <c r="S351" i="1"/>
  <c r="O351" i="1"/>
  <c r="K351" i="1"/>
  <c r="G351" i="1"/>
  <c r="C351" i="1"/>
  <c r="AC350" i="1"/>
  <c r="Y350" i="1"/>
  <c r="U350" i="1"/>
  <c r="Q350" i="1"/>
  <c r="M350" i="1"/>
  <c r="I350" i="1"/>
  <c r="E350" i="1"/>
  <c r="A350" i="1"/>
  <c r="AA349" i="1"/>
  <c r="W349" i="1"/>
  <c r="S349" i="1"/>
  <c r="O349" i="1"/>
  <c r="K349" i="1"/>
  <c r="G349" i="1"/>
  <c r="C349" i="1"/>
  <c r="AC348" i="1"/>
  <c r="Y348" i="1"/>
  <c r="U348" i="1"/>
  <c r="Q348" i="1"/>
  <c r="M348" i="1"/>
  <c r="I348" i="1"/>
  <c r="E348" i="1"/>
  <c r="A348" i="1"/>
  <c r="AA347" i="1"/>
  <c r="W347" i="1"/>
  <c r="S347" i="1"/>
  <c r="O347" i="1"/>
  <c r="K347" i="1"/>
  <c r="G347" i="1"/>
  <c r="C347" i="1"/>
  <c r="AC346" i="1"/>
  <c r="Y346" i="1"/>
  <c r="U346" i="1"/>
  <c r="Q346" i="1"/>
  <c r="M346" i="1"/>
  <c r="I346" i="1"/>
  <c r="E346" i="1"/>
  <c r="A346" i="1"/>
  <c r="AA345" i="1"/>
  <c r="W345" i="1"/>
  <c r="S345" i="1"/>
  <c r="O345" i="1"/>
  <c r="K345" i="1"/>
  <c r="G345" i="1"/>
  <c r="C345" i="1"/>
  <c r="AC344" i="1"/>
  <c r="Y344" i="1"/>
  <c r="U344" i="1"/>
  <c r="Q344" i="1"/>
  <c r="M344" i="1"/>
  <c r="I344" i="1"/>
  <c r="E344" i="1"/>
  <c r="A344" i="1"/>
  <c r="AA343" i="1"/>
  <c r="W343" i="1"/>
  <c r="S343" i="1"/>
  <c r="O343" i="1"/>
  <c r="K343" i="1"/>
  <c r="G343" i="1"/>
  <c r="C343" i="1"/>
  <c r="AC342" i="1"/>
  <c r="Y342" i="1"/>
  <c r="U342" i="1"/>
  <c r="Q342" i="1"/>
  <c r="M342" i="1"/>
  <c r="I342" i="1"/>
  <c r="E342" i="1"/>
  <c r="A342" i="1"/>
  <c r="AA341" i="1"/>
  <c r="W341" i="1"/>
  <c r="S341" i="1"/>
  <c r="O341" i="1"/>
  <c r="K341" i="1"/>
  <c r="G341" i="1"/>
  <c r="C341" i="1"/>
  <c r="AC340" i="1"/>
  <c r="Y340" i="1"/>
  <c r="U340" i="1"/>
  <c r="Q340" i="1"/>
  <c r="M340" i="1"/>
  <c r="I340" i="1"/>
  <c r="E340" i="1"/>
  <c r="A340" i="1"/>
  <c r="AA339" i="1"/>
  <c r="W339" i="1"/>
  <c r="S339" i="1"/>
  <c r="U347" i="1"/>
  <c r="J347" i="1"/>
  <c r="B347" i="1"/>
  <c r="X346" i="1"/>
  <c r="P346" i="1"/>
  <c r="H346" i="1"/>
  <c r="AD345" i="1"/>
  <c r="V345" i="1"/>
  <c r="N345" i="1"/>
  <c r="F345" i="1"/>
  <c r="AB344" i="1"/>
  <c r="T344" i="1"/>
  <c r="L344" i="1"/>
  <c r="D344" i="1"/>
  <c r="Z343" i="1"/>
  <c r="R343" i="1"/>
  <c r="J343" i="1"/>
  <c r="B343" i="1"/>
  <c r="X342" i="1"/>
  <c r="P342" i="1"/>
  <c r="H342" i="1"/>
  <c r="AD341" i="1"/>
  <c r="V341" i="1"/>
  <c r="N341" i="1"/>
  <c r="F341" i="1"/>
  <c r="AB340" i="1"/>
  <c r="T340" i="1"/>
  <c r="L340" i="1"/>
  <c r="D340" i="1"/>
  <c r="Z339" i="1"/>
  <c r="R339" i="1"/>
  <c r="N339" i="1"/>
  <c r="J339" i="1"/>
  <c r="F339" i="1"/>
  <c r="B339" i="1"/>
  <c r="AB338" i="1"/>
  <c r="X338" i="1"/>
  <c r="T338" i="1"/>
  <c r="P338" i="1"/>
  <c r="L338" i="1"/>
  <c r="H338" i="1"/>
  <c r="D338" i="1"/>
  <c r="AD337" i="1"/>
  <c r="Z337" i="1"/>
  <c r="V337" i="1"/>
  <c r="R337" i="1"/>
  <c r="N337" i="1"/>
  <c r="J337" i="1"/>
  <c r="F337" i="1"/>
  <c r="B337" i="1"/>
  <c r="AB336" i="1"/>
  <c r="X336" i="1"/>
  <c r="T336" i="1"/>
  <c r="P336" i="1"/>
  <c r="L336" i="1"/>
  <c r="H336" i="1"/>
  <c r="D336" i="1"/>
  <c r="AD335" i="1"/>
  <c r="Z335" i="1"/>
  <c r="V335" i="1"/>
  <c r="R335" i="1"/>
  <c r="N335" i="1"/>
  <c r="J335" i="1"/>
  <c r="F335" i="1"/>
  <c r="B335" i="1"/>
  <c r="AB334" i="1"/>
  <c r="X334" i="1"/>
  <c r="T334" i="1"/>
  <c r="P334" i="1"/>
  <c r="L334" i="1"/>
  <c r="H334" i="1"/>
  <c r="D334" i="1"/>
  <c r="AD333" i="1"/>
  <c r="Z333" i="1"/>
  <c r="V333" i="1"/>
  <c r="R333" i="1"/>
  <c r="N333" i="1"/>
  <c r="J333" i="1"/>
  <c r="F333" i="1"/>
  <c r="B333" i="1"/>
  <c r="AB332" i="1"/>
  <c r="X332" i="1"/>
  <c r="T332" i="1"/>
  <c r="P332" i="1"/>
  <c r="L332" i="1"/>
  <c r="H332" i="1"/>
  <c r="D332" i="1"/>
  <c r="AD331" i="1"/>
  <c r="Z331" i="1"/>
  <c r="V331" i="1"/>
  <c r="R331" i="1"/>
  <c r="N331" i="1"/>
  <c r="J331" i="1"/>
  <c r="F331" i="1"/>
  <c r="B331" i="1"/>
  <c r="AB330" i="1"/>
  <c r="X330" i="1"/>
  <c r="T330" i="1"/>
  <c r="P330" i="1"/>
  <c r="L330" i="1"/>
  <c r="H330" i="1"/>
  <c r="D330" i="1"/>
  <c r="AD329" i="1"/>
  <c r="Z329" i="1"/>
  <c r="V329" i="1"/>
  <c r="R329" i="1"/>
  <c r="N329" i="1"/>
  <c r="J329" i="1"/>
  <c r="F329" i="1"/>
  <c r="B329" i="1"/>
  <c r="AB328" i="1"/>
  <c r="X328" i="1"/>
  <c r="T328" i="1"/>
  <c r="P328" i="1"/>
  <c r="L328" i="1"/>
  <c r="H328" i="1"/>
  <c r="D328" i="1"/>
  <c r="AD327" i="1"/>
  <c r="Z327" i="1"/>
  <c r="V327" i="1"/>
  <c r="R327" i="1"/>
  <c r="N327" i="1"/>
  <c r="J327" i="1"/>
  <c r="F327" i="1"/>
  <c r="B327" i="1"/>
  <c r="AB326" i="1"/>
  <c r="X326" i="1"/>
  <c r="T326" i="1"/>
  <c r="P326" i="1"/>
  <c r="L326" i="1"/>
  <c r="H326" i="1"/>
  <c r="D326" i="1"/>
  <c r="AD325" i="1"/>
  <c r="Z325" i="1"/>
  <c r="V325" i="1"/>
  <c r="R325" i="1"/>
  <c r="N325" i="1"/>
  <c r="J325" i="1"/>
  <c r="F325" i="1"/>
  <c r="B325" i="1"/>
  <c r="AB324" i="1"/>
  <c r="X324" i="1"/>
  <c r="T324" i="1"/>
  <c r="P324" i="1"/>
  <c r="L324" i="1"/>
  <c r="H324" i="1"/>
  <c r="D324" i="1"/>
  <c r="AD323" i="1"/>
  <c r="Z323" i="1"/>
  <c r="V323" i="1"/>
  <c r="R323" i="1"/>
  <c r="N323" i="1"/>
  <c r="J323" i="1"/>
  <c r="F323" i="1"/>
  <c r="B323" i="1"/>
  <c r="AB322" i="1"/>
  <c r="X322" i="1"/>
  <c r="T322" i="1"/>
  <c r="P322" i="1"/>
  <c r="L322" i="1"/>
  <c r="H322" i="1"/>
  <c r="D322" i="1"/>
  <c r="AD321" i="1"/>
  <c r="Z321" i="1"/>
  <c r="V321" i="1"/>
  <c r="R321" i="1"/>
  <c r="N321" i="1"/>
  <c r="J321" i="1"/>
  <c r="F321" i="1"/>
  <c r="B321" i="1"/>
  <c r="AB320" i="1"/>
  <c r="X320" i="1"/>
  <c r="T320" i="1"/>
  <c r="P320" i="1"/>
  <c r="L320" i="1"/>
  <c r="H320" i="1"/>
  <c r="D320" i="1"/>
  <c r="AD319" i="1"/>
  <c r="Z319" i="1"/>
  <c r="V319" i="1"/>
  <c r="R319" i="1"/>
  <c r="N319" i="1"/>
  <c r="J319" i="1"/>
  <c r="F319" i="1"/>
  <c r="B319" i="1"/>
  <c r="AB318" i="1"/>
  <c r="X318" i="1"/>
  <c r="T318" i="1"/>
  <c r="P318" i="1"/>
  <c r="L318" i="1"/>
  <c r="H318" i="1"/>
  <c r="D318" i="1"/>
  <c r="AD317" i="1"/>
  <c r="Z317" i="1"/>
  <c r="V317" i="1"/>
  <c r="R317" i="1"/>
  <c r="N317" i="1"/>
  <c r="J317" i="1"/>
  <c r="F317" i="1"/>
  <c r="B317" i="1"/>
  <c r="AB316" i="1"/>
  <c r="X316" i="1"/>
  <c r="T316" i="1"/>
  <c r="P316" i="1"/>
  <c r="L316" i="1"/>
  <c r="H316" i="1"/>
  <c r="D316" i="1"/>
  <c r="AD315" i="1"/>
  <c r="Z315" i="1"/>
  <c r="V315" i="1"/>
  <c r="R315" i="1"/>
  <c r="N315" i="1"/>
  <c r="J315" i="1"/>
  <c r="F315" i="1"/>
  <c r="B315" i="1"/>
  <c r="AB314" i="1"/>
  <c r="X314" i="1"/>
  <c r="T314" i="1"/>
  <c r="P314" i="1"/>
  <c r="L314" i="1"/>
  <c r="H314" i="1"/>
  <c r="D314" i="1"/>
  <c r="AD313" i="1"/>
  <c r="Z313" i="1"/>
  <c r="V313" i="1"/>
  <c r="R313" i="1"/>
  <c r="N313" i="1"/>
  <c r="J313" i="1"/>
  <c r="F313" i="1"/>
  <c r="B313" i="1"/>
  <c r="AB312" i="1"/>
  <c r="X312" i="1"/>
  <c r="T312" i="1"/>
  <c r="P312" i="1"/>
  <c r="L312" i="1"/>
  <c r="H312" i="1"/>
  <c r="D312" i="1"/>
  <c r="AD311" i="1"/>
  <c r="Z311" i="1"/>
  <c r="V311" i="1"/>
  <c r="R311" i="1"/>
  <c r="N311" i="1"/>
  <c r="J311" i="1"/>
  <c r="F311" i="1"/>
  <c r="B311" i="1"/>
  <c r="AB310" i="1"/>
  <c r="X310" i="1"/>
  <c r="T310" i="1"/>
  <c r="P310" i="1"/>
  <c r="L310" i="1"/>
  <c r="H310" i="1"/>
  <c r="D310" i="1"/>
  <c r="AD309" i="1"/>
  <c r="Z309" i="1"/>
  <c r="V309" i="1"/>
  <c r="R309" i="1"/>
  <c r="N309" i="1"/>
  <c r="J309" i="1"/>
  <c r="F309" i="1"/>
  <c r="B309" i="1"/>
  <c r="AB308" i="1"/>
  <c r="X308" i="1"/>
  <c r="T308" i="1"/>
  <c r="P308" i="1"/>
  <c r="L308" i="1"/>
  <c r="H308" i="1"/>
  <c r="D308" i="1"/>
  <c r="AD307" i="1"/>
  <c r="Z307" i="1"/>
  <c r="V307" i="1"/>
  <c r="R307" i="1"/>
  <c r="N307" i="1"/>
  <c r="J307" i="1"/>
  <c r="F307" i="1"/>
  <c r="B307" i="1"/>
  <c r="AB306" i="1"/>
  <c r="X306" i="1"/>
  <c r="T306" i="1"/>
  <c r="P306" i="1"/>
  <c r="L306" i="1"/>
  <c r="H306" i="1"/>
  <c r="D306" i="1"/>
  <c r="AD305" i="1"/>
  <c r="Z305" i="1"/>
  <c r="V305" i="1"/>
  <c r="R305" i="1"/>
  <c r="N305" i="1"/>
  <c r="J305" i="1"/>
  <c r="F305" i="1"/>
  <c r="B305" i="1"/>
  <c r="AB304" i="1"/>
  <c r="X304" i="1"/>
  <c r="T304" i="1"/>
  <c r="P304" i="1"/>
  <c r="L304" i="1"/>
  <c r="H304" i="1"/>
  <c r="D304" i="1"/>
  <c r="AD303" i="1"/>
  <c r="Z303" i="1"/>
  <c r="V303" i="1"/>
  <c r="R303" i="1"/>
  <c r="N303" i="1"/>
  <c r="J303" i="1"/>
  <c r="F303" i="1"/>
  <c r="B303" i="1"/>
  <c r="AB302" i="1"/>
  <c r="X302" i="1"/>
  <c r="T302" i="1"/>
  <c r="P302" i="1"/>
  <c r="L302" i="1"/>
  <c r="H302" i="1"/>
  <c r="D302" i="1"/>
  <c r="AD301" i="1"/>
  <c r="Z301" i="1"/>
  <c r="V301" i="1"/>
  <c r="R301" i="1"/>
  <c r="N301" i="1"/>
  <c r="J301" i="1"/>
  <c r="F301" i="1"/>
  <c r="B301" i="1"/>
  <c r="AB300" i="1"/>
  <c r="X300" i="1"/>
  <c r="T300" i="1"/>
  <c r="P300" i="1"/>
  <c r="L300" i="1"/>
  <c r="H300" i="1"/>
  <c r="D300" i="1"/>
  <c r="AD299" i="1"/>
  <c r="Z299" i="1"/>
  <c r="V299" i="1"/>
  <c r="R299" i="1"/>
  <c r="N299" i="1"/>
  <c r="J299" i="1"/>
  <c r="F299" i="1"/>
  <c r="B299" i="1"/>
  <c r="AB298" i="1"/>
  <c r="X298" i="1"/>
  <c r="T298" i="1"/>
  <c r="P298" i="1"/>
  <c r="L298" i="1"/>
  <c r="H298" i="1"/>
  <c r="D298" i="1"/>
  <c r="AD297" i="1"/>
  <c r="Z297" i="1"/>
  <c r="V297" i="1"/>
  <c r="R297" i="1"/>
  <c r="N297" i="1"/>
  <c r="J297" i="1"/>
  <c r="F297" i="1"/>
  <c r="B297" i="1"/>
  <c r="AB296" i="1"/>
  <c r="X296" i="1"/>
  <c r="T296" i="1"/>
  <c r="P296" i="1"/>
  <c r="L296" i="1"/>
  <c r="H296" i="1"/>
  <c r="D296" i="1"/>
  <c r="AD295" i="1"/>
  <c r="Z295" i="1"/>
  <c r="V295" i="1"/>
  <c r="R295" i="1"/>
  <c r="N295" i="1"/>
  <c r="J295" i="1"/>
  <c r="F295" i="1"/>
  <c r="B295" i="1"/>
  <c r="AB294" i="1"/>
  <c r="X294" i="1"/>
  <c r="T294" i="1"/>
  <c r="P294" i="1"/>
  <c r="L294" i="1"/>
  <c r="H294" i="1"/>
  <c r="D294" i="1"/>
  <c r="AD293" i="1"/>
  <c r="Z293" i="1"/>
  <c r="V293" i="1"/>
  <c r="R293" i="1"/>
  <c r="N293" i="1"/>
  <c r="J293" i="1"/>
  <c r="F293" i="1"/>
  <c r="B293" i="1"/>
  <c r="AB292" i="1"/>
  <c r="X292" i="1"/>
  <c r="T292" i="1"/>
  <c r="P292" i="1"/>
  <c r="L292" i="1"/>
  <c r="H292" i="1"/>
  <c r="D292" i="1"/>
  <c r="AD291" i="1"/>
  <c r="Z291" i="1"/>
  <c r="V291" i="1"/>
  <c r="R291" i="1"/>
  <c r="N291" i="1"/>
  <c r="J291" i="1"/>
  <c r="F291" i="1"/>
  <c r="B291" i="1"/>
  <c r="AB290" i="1"/>
  <c r="X290" i="1"/>
  <c r="T290" i="1"/>
  <c r="P290" i="1"/>
  <c r="L290" i="1"/>
  <c r="H290" i="1"/>
  <c r="D290" i="1"/>
  <c r="AD289" i="1"/>
  <c r="Z289" i="1"/>
  <c r="V289" i="1"/>
  <c r="R289" i="1"/>
  <c r="N289" i="1"/>
  <c r="J289" i="1"/>
  <c r="F289" i="1"/>
  <c r="B289" i="1"/>
  <c r="AB288" i="1"/>
  <c r="X288" i="1"/>
  <c r="T288" i="1"/>
  <c r="P288" i="1"/>
  <c r="L288" i="1"/>
  <c r="H288" i="1"/>
  <c r="D288" i="1"/>
  <c r="AD287" i="1"/>
  <c r="Z287" i="1"/>
  <c r="V287" i="1"/>
  <c r="R287" i="1"/>
  <c r="N287" i="1"/>
  <c r="J287" i="1"/>
  <c r="F287" i="1"/>
  <c r="B287" i="1"/>
  <c r="AB286" i="1"/>
  <c r="X286" i="1"/>
  <c r="T286" i="1"/>
  <c r="P286" i="1"/>
  <c r="L286" i="1"/>
  <c r="H286" i="1"/>
  <c r="D286" i="1"/>
  <c r="AD285" i="1"/>
  <c r="Z285" i="1"/>
  <c r="V285" i="1"/>
  <c r="R285" i="1"/>
  <c r="N285" i="1"/>
  <c r="J285" i="1"/>
  <c r="F285" i="1"/>
  <c r="B285" i="1"/>
  <c r="AB284" i="1"/>
  <c r="X284" i="1"/>
  <c r="T284" i="1"/>
  <c r="P284" i="1"/>
  <c r="L284" i="1"/>
  <c r="H284" i="1"/>
  <c r="D284" i="1"/>
  <c r="AD283" i="1"/>
  <c r="Z283" i="1"/>
  <c r="V283" i="1"/>
  <c r="R283" i="1"/>
  <c r="N283" i="1"/>
  <c r="J283" i="1"/>
  <c r="F283" i="1"/>
  <c r="B283" i="1"/>
  <c r="AB282" i="1"/>
  <c r="X282" i="1"/>
  <c r="T282" i="1"/>
  <c r="P282" i="1"/>
  <c r="L282" i="1"/>
  <c r="H282" i="1"/>
  <c r="D282" i="1"/>
  <c r="AD281" i="1"/>
  <c r="Z281" i="1"/>
  <c r="V281" i="1"/>
  <c r="R281" i="1"/>
  <c r="N281" i="1"/>
  <c r="J281" i="1"/>
  <c r="F281" i="1"/>
  <c r="B281" i="1"/>
  <c r="AB280" i="1"/>
  <c r="X280" i="1"/>
  <c r="T280" i="1"/>
  <c r="P280" i="1"/>
  <c r="L280" i="1"/>
  <c r="H280" i="1"/>
  <c r="D280" i="1"/>
  <c r="AD279" i="1"/>
  <c r="Z279" i="1"/>
  <c r="V279" i="1"/>
  <c r="R279" i="1"/>
  <c r="N279" i="1"/>
  <c r="J279" i="1"/>
  <c r="F279" i="1"/>
  <c r="B279" i="1"/>
  <c r="AB278" i="1"/>
  <c r="X278" i="1"/>
  <c r="T278" i="1"/>
  <c r="P278" i="1"/>
  <c r="L278" i="1"/>
  <c r="H278" i="1"/>
  <c r="D278" i="1"/>
  <c r="AD277" i="1"/>
  <c r="Z277" i="1"/>
  <c r="V277" i="1"/>
  <c r="R277" i="1"/>
  <c r="N277" i="1"/>
  <c r="J277" i="1"/>
  <c r="F277" i="1"/>
  <c r="B277" i="1"/>
  <c r="AB276" i="1"/>
  <c r="X276" i="1"/>
  <c r="T276" i="1"/>
  <c r="P276" i="1"/>
  <c r="L276" i="1"/>
  <c r="H276" i="1"/>
  <c r="D276" i="1"/>
  <c r="AD275" i="1"/>
  <c r="Z275" i="1"/>
  <c r="V275" i="1"/>
  <c r="R275" i="1"/>
  <c r="Q347" i="1"/>
  <c r="I347" i="1"/>
  <c r="A347" i="1"/>
  <c r="W346" i="1"/>
  <c r="O346" i="1"/>
  <c r="G346" i="1"/>
  <c r="AC345" i="1"/>
  <c r="U345" i="1"/>
  <c r="M345" i="1"/>
  <c r="E345" i="1"/>
  <c r="AA344" i="1"/>
  <c r="S344" i="1"/>
  <c r="K344" i="1"/>
  <c r="C344" i="1"/>
  <c r="Y343" i="1"/>
  <c r="Q343" i="1"/>
  <c r="I343" i="1"/>
  <c r="A343" i="1"/>
  <c r="W342" i="1"/>
  <c r="O342" i="1"/>
  <c r="G342" i="1"/>
  <c r="AC341" i="1"/>
  <c r="U341" i="1"/>
  <c r="M341" i="1"/>
  <c r="E341" i="1"/>
  <c r="AA340" i="1"/>
  <c r="S340" i="1"/>
  <c r="K340" i="1"/>
  <c r="C340" i="1"/>
  <c r="Y339" i="1"/>
  <c r="Q339" i="1"/>
  <c r="M339" i="1"/>
  <c r="I339" i="1"/>
  <c r="E339" i="1"/>
  <c r="A339" i="1"/>
  <c r="AA338" i="1"/>
  <c r="W338" i="1"/>
  <c r="S338" i="1"/>
  <c r="O338" i="1"/>
  <c r="K338" i="1"/>
  <c r="G338" i="1"/>
  <c r="C338" i="1"/>
  <c r="AC337" i="1"/>
  <c r="Y337" i="1"/>
  <c r="U337" i="1"/>
  <c r="Q337" i="1"/>
  <c r="M337" i="1"/>
  <c r="I337" i="1"/>
  <c r="E337" i="1"/>
  <c r="A337" i="1"/>
  <c r="AA336" i="1"/>
  <c r="W336" i="1"/>
  <c r="S336" i="1"/>
  <c r="O336" i="1"/>
  <c r="K336" i="1"/>
  <c r="G336" i="1"/>
  <c r="C336" i="1"/>
  <c r="AC335" i="1"/>
  <c r="Y335" i="1"/>
  <c r="U335" i="1"/>
  <c r="Q335" i="1"/>
  <c r="M335" i="1"/>
  <c r="I335" i="1"/>
  <c r="E335" i="1"/>
  <c r="A335" i="1"/>
  <c r="AA334" i="1"/>
  <c r="W334" i="1"/>
  <c r="S334" i="1"/>
  <c r="O334" i="1"/>
  <c r="K334" i="1"/>
  <c r="G334" i="1"/>
  <c r="C334" i="1"/>
  <c r="AC333" i="1"/>
  <c r="Y333" i="1"/>
  <c r="U333" i="1"/>
  <c r="Q333" i="1"/>
  <c r="M333" i="1"/>
  <c r="I333" i="1"/>
  <c r="E333" i="1"/>
  <c r="A333" i="1"/>
  <c r="AA332" i="1"/>
  <c r="W332" i="1"/>
  <c r="S332" i="1"/>
  <c r="O332" i="1"/>
  <c r="K332" i="1"/>
  <c r="G332" i="1"/>
  <c r="C332" i="1"/>
  <c r="AC331" i="1"/>
  <c r="Y331" i="1"/>
  <c r="U331" i="1"/>
  <c r="Q331" i="1"/>
  <c r="M331" i="1"/>
  <c r="I331" i="1"/>
  <c r="E331" i="1"/>
  <c r="A331" i="1"/>
  <c r="AA330" i="1"/>
  <c r="W330" i="1"/>
  <c r="S330" i="1"/>
  <c r="O330" i="1"/>
  <c r="K330" i="1"/>
  <c r="G330" i="1"/>
  <c r="C330" i="1"/>
  <c r="AC329" i="1"/>
  <c r="Y329" i="1"/>
  <c r="U329" i="1"/>
  <c r="Q329" i="1"/>
  <c r="M329" i="1"/>
  <c r="I329" i="1"/>
  <c r="E329" i="1"/>
  <c r="A329" i="1"/>
  <c r="AA328" i="1"/>
  <c r="W328" i="1"/>
  <c r="S328" i="1"/>
  <c r="O328" i="1"/>
  <c r="K328" i="1"/>
  <c r="G328" i="1"/>
  <c r="C328" i="1"/>
  <c r="AC327" i="1"/>
  <c r="Y327" i="1"/>
  <c r="U327" i="1"/>
  <c r="Q327" i="1"/>
  <c r="M327" i="1"/>
  <c r="I327" i="1"/>
  <c r="E327" i="1"/>
  <c r="A327" i="1"/>
  <c r="AA326" i="1"/>
  <c r="W326" i="1"/>
  <c r="S326" i="1"/>
  <c r="O326" i="1"/>
  <c r="K326" i="1"/>
  <c r="G326" i="1"/>
  <c r="C326" i="1"/>
  <c r="AC325" i="1"/>
  <c r="Y325" i="1"/>
  <c r="U325" i="1"/>
  <c r="Q325" i="1"/>
  <c r="M325" i="1"/>
  <c r="I325" i="1"/>
  <c r="E325" i="1"/>
  <c r="A325" i="1"/>
  <c r="AA324" i="1"/>
  <c r="W324" i="1"/>
  <c r="S324" i="1"/>
  <c r="O324" i="1"/>
  <c r="K324" i="1"/>
  <c r="G324" i="1"/>
  <c r="C324" i="1"/>
  <c r="AC323" i="1"/>
  <c r="Y323" i="1"/>
  <c r="U323" i="1"/>
  <c r="Q323" i="1"/>
  <c r="M323" i="1"/>
  <c r="I323" i="1"/>
  <c r="E323" i="1"/>
  <c r="A323" i="1"/>
  <c r="AA322" i="1"/>
  <c r="W322" i="1"/>
  <c r="S322" i="1"/>
  <c r="O322" i="1"/>
  <c r="K322" i="1"/>
  <c r="G322" i="1"/>
  <c r="C322" i="1"/>
  <c r="AC321" i="1"/>
  <c r="Y321" i="1"/>
  <c r="U321" i="1"/>
  <c r="Q321" i="1"/>
  <c r="M321" i="1"/>
  <c r="I321" i="1"/>
  <c r="E321" i="1"/>
  <c r="A321" i="1"/>
  <c r="AA320" i="1"/>
  <c r="W320" i="1"/>
  <c r="S320" i="1"/>
  <c r="O320" i="1"/>
  <c r="K320" i="1"/>
  <c r="G320" i="1"/>
  <c r="C320" i="1"/>
  <c r="AC319" i="1"/>
  <c r="Y319" i="1"/>
  <c r="U319" i="1"/>
  <c r="Q319" i="1"/>
  <c r="M319" i="1"/>
  <c r="I319" i="1"/>
  <c r="E319" i="1"/>
  <c r="A319" i="1"/>
  <c r="AA318" i="1"/>
  <c r="W318" i="1"/>
  <c r="S318" i="1"/>
  <c r="O318" i="1"/>
  <c r="K318" i="1"/>
  <c r="G318" i="1"/>
  <c r="C318" i="1"/>
  <c r="AC317" i="1"/>
  <c r="Y317" i="1"/>
  <c r="U317" i="1"/>
  <c r="Q317" i="1"/>
  <c r="M317" i="1"/>
  <c r="I317" i="1"/>
  <c r="E317" i="1"/>
  <c r="A317" i="1"/>
  <c r="AA316" i="1"/>
  <c r="W316" i="1"/>
  <c r="S316" i="1"/>
  <c r="O316" i="1"/>
  <c r="K316" i="1"/>
  <c r="G316" i="1"/>
  <c r="C316" i="1"/>
  <c r="AC315" i="1"/>
  <c r="Y315" i="1"/>
  <c r="U315" i="1"/>
  <c r="Q315" i="1"/>
  <c r="M315" i="1"/>
  <c r="I315" i="1"/>
  <c r="E315" i="1"/>
  <c r="A315" i="1"/>
  <c r="AA314" i="1"/>
  <c r="W314" i="1"/>
  <c r="S314" i="1"/>
  <c r="O314" i="1"/>
  <c r="K314" i="1"/>
  <c r="G314" i="1"/>
  <c r="C314" i="1"/>
  <c r="AC313" i="1"/>
  <c r="Y313" i="1"/>
  <c r="U313" i="1"/>
  <c r="Q313" i="1"/>
  <c r="M313" i="1"/>
  <c r="I313" i="1"/>
  <c r="E313" i="1"/>
  <c r="A313" i="1"/>
  <c r="AA312" i="1"/>
  <c r="W312" i="1"/>
  <c r="S312" i="1"/>
  <c r="O312" i="1"/>
  <c r="K312" i="1"/>
  <c r="G312" i="1"/>
  <c r="C312" i="1"/>
  <c r="AC311" i="1"/>
  <c r="Y311" i="1"/>
  <c r="U311" i="1"/>
  <c r="Q311" i="1"/>
  <c r="M311" i="1"/>
  <c r="I311" i="1"/>
  <c r="E311" i="1"/>
  <c r="A311" i="1"/>
  <c r="AA310" i="1"/>
  <c r="W310" i="1"/>
  <c r="S310" i="1"/>
  <c r="O310" i="1"/>
  <c r="K310" i="1"/>
  <c r="G310" i="1"/>
  <c r="C310" i="1"/>
  <c r="AC309" i="1"/>
  <c r="Y309" i="1"/>
  <c r="U309" i="1"/>
  <c r="Q309" i="1"/>
  <c r="M309" i="1"/>
  <c r="I309" i="1"/>
  <c r="E309" i="1"/>
  <c r="A309" i="1"/>
  <c r="AA308" i="1"/>
  <c r="W308" i="1"/>
  <c r="S308" i="1"/>
  <c r="O308" i="1"/>
  <c r="K308" i="1"/>
  <c r="G308" i="1"/>
  <c r="C308" i="1"/>
  <c r="AC307" i="1"/>
  <c r="Y307" i="1"/>
  <c r="U307" i="1"/>
  <c r="Q307" i="1"/>
  <c r="M307" i="1"/>
  <c r="I307" i="1"/>
  <c r="E307" i="1"/>
  <c r="A307" i="1"/>
  <c r="AA306" i="1"/>
  <c r="W306" i="1"/>
  <c r="S306" i="1"/>
  <c r="O306" i="1"/>
  <c r="K306" i="1"/>
  <c r="G306" i="1"/>
  <c r="C306" i="1"/>
  <c r="AC305" i="1"/>
  <c r="Y305" i="1"/>
  <c r="U305" i="1"/>
  <c r="Q305" i="1"/>
  <c r="M305" i="1"/>
  <c r="I305" i="1"/>
  <c r="E305" i="1"/>
  <c r="A305" i="1"/>
  <c r="AA304" i="1"/>
  <c r="W304" i="1"/>
  <c r="S304" i="1"/>
  <c r="O304" i="1"/>
  <c r="K304" i="1"/>
  <c r="G304" i="1"/>
  <c r="C304" i="1"/>
  <c r="AC303" i="1"/>
  <c r="Y303" i="1"/>
  <c r="U303" i="1"/>
  <c r="Q303" i="1"/>
  <c r="M303" i="1"/>
  <c r="I303" i="1"/>
  <c r="E303" i="1"/>
  <c r="A303" i="1"/>
  <c r="AA302" i="1"/>
  <c r="W302" i="1"/>
  <c r="S302" i="1"/>
  <c r="O302" i="1"/>
  <c r="K302" i="1"/>
  <c r="G302" i="1"/>
  <c r="C302" i="1"/>
  <c r="AC301" i="1"/>
  <c r="Y301" i="1"/>
  <c r="U301" i="1"/>
  <c r="Q301" i="1"/>
  <c r="M301" i="1"/>
  <c r="I301" i="1"/>
  <c r="E301" i="1"/>
  <c r="A301" i="1"/>
  <c r="AA300" i="1"/>
  <c r="W300" i="1"/>
  <c r="S300" i="1"/>
  <c r="O300" i="1"/>
  <c r="K300" i="1"/>
  <c r="G300" i="1"/>
  <c r="C300" i="1"/>
  <c r="AC299" i="1"/>
  <c r="Y299" i="1"/>
  <c r="U299" i="1"/>
  <c r="Q299" i="1"/>
  <c r="M299" i="1"/>
  <c r="I299" i="1"/>
  <c r="E299" i="1"/>
  <c r="A299" i="1"/>
  <c r="AA298" i="1"/>
  <c r="W298" i="1"/>
  <c r="S298" i="1"/>
  <c r="O298" i="1"/>
  <c r="K298" i="1"/>
  <c r="G298" i="1"/>
  <c r="C298" i="1"/>
  <c r="AC297" i="1"/>
  <c r="Y297" i="1"/>
  <c r="U297" i="1"/>
  <c r="Q297" i="1"/>
  <c r="M297" i="1"/>
  <c r="I297" i="1"/>
  <c r="E297" i="1"/>
  <c r="A297" i="1"/>
  <c r="AA296" i="1"/>
  <c r="W296" i="1"/>
  <c r="S296" i="1"/>
  <c r="O296" i="1"/>
  <c r="K296" i="1"/>
  <c r="G296" i="1"/>
  <c r="C296" i="1"/>
  <c r="AC295" i="1"/>
  <c r="Y295" i="1"/>
  <c r="U295" i="1"/>
  <c r="Q295" i="1"/>
  <c r="M295" i="1"/>
  <c r="I295" i="1"/>
  <c r="E295" i="1"/>
  <c r="A295" i="1"/>
  <c r="AA294" i="1"/>
  <c r="W294" i="1"/>
  <c r="S294" i="1"/>
  <c r="O294" i="1"/>
  <c r="K294" i="1"/>
  <c r="G294" i="1"/>
  <c r="C294" i="1"/>
  <c r="AC293" i="1"/>
  <c r="Y293" i="1"/>
  <c r="U293" i="1"/>
  <c r="Q293" i="1"/>
  <c r="M293" i="1"/>
  <c r="I293" i="1"/>
  <c r="E293" i="1"/>
  <c r="A293" i="1"/>
  <c r="AA292" i="1"/>
  <c r="W292" i="1"/>
  <c r="S292" i="1"/>
  <c r="O292" i="1"/>
  <c r="K292" i="1"/>
  <c r="G292" i="1"/>
  <c r="C292" i="1"/>
  <c r="AC291" i="1"/>
  <c r="Y291" i="1"/>
  <c r="U291" i="1"/>
  <c r="Q291" i="1"/>
  <c r="M291" i="1"/>
  <c r="I291" i="1"/>
  <c r="E291" i="1"/>
  <c r="A291" i="1"/>
  <c r="AA290" i="1"/>
  <c r="W290" i="1"/>
  <c r="S290" i="1"/>
  <c r="O290" i="1"/>
  <c r="K290" i="1"/>
  <c r="G290" i="1"/>
  <c r="C290" i="1"/>
  <c r="AC289" i="1"/>
  <c r="Y289" i="1"/>
  <c r="U289" i="1"/>
  <c r="Q289" i="1"/>
  <c r="M289" i="1"/>
  <c r="I289" i="1"/>
  <c r="E289" i="1"/>
  <c r="A289" i="1"/>
  <c r="AA288" i="1"/>
  <c r="W288" i="1"/>
  <c r="S288" i="1"/>
  <c r="O288" i="1"/>
  <c r="K288" i="1"/>
  <c r="G288" i="1"/>
  <c r="C288" i="1"/>
  <c r="AC287" i="1"/>
  <c r="Y287" i="1"/>
  <c r="U287" i="1"/>
  <c r="Q287" i="1"/>
  <c r="M287" i="1"/>
  <c r="I287" i="1"/>
  <c r="E287" i="1"/>
  <c r="A287" i="1"/>
  <c r="AA286" i="1"/>
  <c r="W286" i="1"/>
  <c r="S286" i="1"/>
  <c r="O286" i="1"/>
  <c r="K286" i="1"/>
  <c r="G286" i="1"/>
  <c r="C286" i="1"/>
  <c r="AC285" i="1"/>
  <c r="Y285" i="1"/>
  <c r="U285" i="1"/>
  <c r="Q285" i="1"/>
  <c r="M285" i="1"/>
  <c r="I285" i="1"/>
  <c r="E285" i="1"/>
  <c r="A285" i="1"/>
  <c r="AA284" i="1"/>
  <c r="W284" i="1"/>
  <c r="S284" i="1"/>
  <c r="O284" i="1"/>
  <c r="K284" i="1"/>
  <c r="G284" i="1"/>
  <c r="C284" i="1"/>
  <c r="AC283" i="1"/>
  <c r="Y283" i="1"/>
  <c r="U283" i="1"/>
  <c r="Q283" i="1"/>
  <c r="M283" i="1"/>
  <c r="I283" i="1"/>
  <c r="E283" i="1"/>
  <c r="A283" i="1"/>
  <c r="AA282" i="1"/>
  <c r="W282" i="1"/>
  <c r="S282" i="1"/>
  <c r="O282" i="1"/>
  <c r="K282" i="1"/>
  <c r="G282" i="1"/>
  <c r="C282" i="1"/>
  <c r="AC281" i="1"/>
  <c r="Y281" i="1"/>
  <c r="U281" i="1"/>
  <c r="Q281" i="1"/>
  <c r="M281" i="1"/>
  <c r="I281" i="1"/>
  <c r="E281" i="1"/>
  <c r="A281" i="1"/>
  <c r="AA280" i="1"/>
  <c r="W280" i="1"/>
  <c r="S280" i="1"/>
  <c r="O280" i="1"/>
  <c r="K280" i="1"/>
  <c r="G280" i="1"/>
  <c r="C280" i="1"/>
  <c r="AC279" i="1"/>
  <c r="Y279" i="1"/>
  <c r="U279" i="1"/>
  <c r="Q279" i="1"/>
  <c r="M279" i="1"/>
  <c r="I279" i="1"/>
  <c r="E279" i="1"/>
  <c r="A279" i="1"/>
  <c r="N347" i="1"/>
  <c r="F347" i="1"/>
  <c r="AB346" i="1"/>
  <c r="T346" i="1"/>
  <c r="L346" i="1"/>
  <c r="D346" i="1"/>
  <c r="Z345" i="1"/>
  <c r="R345" i="1"/>
  <c r="J345" i="1"/>
  <c r="B345" i="1"/>
  <c r="X344" i="1"/>
  <c r="P344" i="1"/>
  <c r="H344" i="1"/>
  <c r="AD343" i="1"/>
  <c r="V343" i="1"/>
  <c r="N343" i="1"/>
  <c r="F343" i="1"/>
  <c r="AB342" i="1"/>
  <c r="T342" i="1"/>
  <c r="L342" i="1"/>
  <c r="D342" i="1"/>
  <c r="Z341" i="1"/>
  <c r="R341" i="1"/>
  <c r="J341" i="1"/>
  <c r="B341" i="1"/>
  <c r="X340" i="1"/>
  <c r="P340" i="1"/>
  <c r="H340" i="1"/>
  <c r="AD339" i="1"/>
  <c r="V339" i="1"/>
  <c r="P339" i="1"/>
  <c r="L339" i="1"/>
  <c r="H339" i="1"/>
  <c r="D339" i="1"/>
  <c r="AD338" i="1"/>
  <c r="Z338" i="1"/>
  <c r="V338" i="1"/>
  <c r="R338" i="1"/>
  <c r="N338" i="1"/>
  <c r="J338" i="1"/>
  <c r="F338" i="1"/>
  <c r="B338" i="1"/>
  <c r="AB337" i="1"/>
  <c r="X337" i="1"/>
  <c r="T337" i="1"/>
  <c r="P337" i="1"/>
  <c r="L337" i="1"/>
  <c r="H337" i="1"/>
  <c r="D337" i="1"/>
  <c r="AD336" i="1"/>
  <c r="Z336" i="1"/>
  <c r="V336" i="1"/>
  <c r="R336" i="1"/>
  <c r="N336" i="1"/>
  <c r="J336" i="1"/>
  <c r="F336" i="1"/>
  <c r="B336" i="1"/>
  <c r="AB335" i="1"/>
  <c r="X335" i="1"/>
  <c r="T335" i="1"/>
  <c r="P335" i="1"/>
  <c r="L335" i="1"/>
  <c r="H335" i="1"/>
  <c r="D335" i="1"/>
  <c r="AD334" i="1"/>
  <c r="Z334" i="1"/>
  <c r="V334" i="1"/>
  <c r="R334" i="1"/>
  <c r="N334" i="1"/>
  <c r="J334" i="1"/>
  <c r="F334" i="1"/>
  <c r="B334" i="1"/>
  <c r="AB333" i="1"/>
  <c r="X333" i="1"/>
  <c r="T333" i="1"/>
  <c r="P333" i="1"/>
  <c r="L333" i="1"/>
  <c r="H333" i="1"/>
  <c r="D333" i="1"/>
  <c r="AD332" i="1"/>
  <c r="Z332" i="1"/>
  <c r="V332" i="1"/>
  <c r="R332" i="1"/>
  <c r="N332" i="1"/>
  <c r="J332" i="1"/>
  <c r="F332" i="1"/>
  <c r="B332" i="1"/>
  <c r="AB331" i="1"/>
  <c r="X331" i="1"/>
  <c r="T331" i="1"/>
  <c r="P331" i="1"/>
  <c r="L331" i="1"/>
  <c r="H331" i="1"/>
  <c r="D331" i="1"/>
  <c r="AD330" i="1"/>
  <c r="Z330" i="1"/>
  <c r="V330" i="1"/>
  <c r="R330" i="1"/>
  <c r="N330" i="1"/>
  <c r="J330" i="1"/>
  <c r="F330" i="1"/>
  <c r="B330" i="1"/>
  <c r="AB329" i="1"/>
  <c r="X329" i="1"/>
  <c r="T329" i="1"/>
  <c r="P329" i="1"/>
  <c r="L329" i="1"/>
  <c r="H329" i="1"/>
  <c r="D329" i="1"/>
  <c r="AD328" i="1"/>
  <c r="Z328" i="1"/>
  <c r="V328" i="1"/>
  <c r="R328" i="1"/>
  <c r="N328" i="1"/>
  <c r="J328" i="1"/>
  <c r="F328" i="1"/>
  <c r="B328" i="1"/>
  <c r="AB327" i="1"/>
  <c r="X327" i="1"/>
  <c r="T327" i="1"/>
  <c r="P327" i="1"/>
  <c r="L327" i="1"/>
  <c r="H327" i="1"/>
  <c r="D327" i="1"/>
  <c r="AD326" i="1"/>
  <c r="Z326" i="1"/>
  <c r="V326" i="1"/>
  <c r="R326" i="1"/>
  <c r="N326" i="1"/>
  <c r="J326" i="1"/>
  <c r="F326" i="1"/>
  <c r="B326" i="1"/>
  <c r="AB325" i="1"/>
  <c r="X325" i="1"/>
  <c r="T325" i="1"/>
  <c r="P325" i="1"/>
  <c r="L325" i="1"/>
  <c r="H325" i="1"/>
  <c r="D325" i="1"/>
  <c r="AD324" i="1"/>
  <c r="Z324" i="1"/>
  <c r="V324" i="1"/>
  <c r="R324" i="1"/>
  <c r="N324" i="1"/>
  <c r="J324" i="1"/>
  <c r="F324" i="1"/>
  <c r="B324" i="1"/>
  <c r="AB323" i="1"/>
  <c r="X323" i="1"/>
  <c r="T323" i="1"/>
  <c r="P323" i="1"/>
  <c r="L323" i="1"/>
  <c r="H323" i="1"/>
  <c r="D323" i="1"/>
  <c r="AD322" i="1"/>
  <c r="Z322" i="1"/>
  <c r="V322" i="1"/>
  <c r="R322" i="1"/>
  <c r="N322" i="1"/>
  <c r="J322" i="1"/>
  <c r="F322" i="1"/>
  <c r="B322" i="1"/>
  <c r="AB321" i="1"/>
  <c r="X321" i="1"/>
  <c r="T321" i="1"/>
  <c r="P321" i="1"/>
  <c r="L321" i="1"/>
  <c r="H321" i="1"/>
  <c r="D321" i="1"/>
  <c r="AD320" i="1"/>
  <c r="Z320" i="1"/>
  <c r="V320" i="1"/>
  <c r="R320" i="1"/>
  <c r="N320" i="1"/>
  <c r="J320" i="1"/>
  <c r="F320" i="1"/>
  <c r="B320" i="1"/>
  <c r="AB319" i="1"/>
  <c r="X319" i="1"/>
  <c r="T319" i="1"/>
  <c r="P319" i="1"/>
  <c r="L319" i="1"/>
  <c r="H319" i="1"/>
  <c r="D319" i="1"/>
  <c r="AD318" i="1"/>
  <c r="Z318" i="1"/>
  <c r="V318" i="1"/>
  <c r="R318" i="1"/>
  <c r="N318" i="1"/>
  <c r="J318" i="1"/>
  <c r="F318" i="1"/>
  <c r="B318" i="1"/>
  <c r="AB317" i="1"/>
  <c r="X317" i="1"/>
  <c r="T317" i="1"/>
  <c r="P317" i="1"/>
  <c r="L317" i="1"/>
  <c r="H317" i="1"/>
  <c r="D317" i="1"/>
  <c r="AD316" i="1"/>
  <c r="Z316" i="1"/>
  <c r="V316" i="1"/>
  <c r="R316" i="1"/>
  <c r="N316" i="1"/>
  <c r="J316" i="1"/>
  <c r="F316" i="1"/>
  <c r="B316" i="1"/>
  <c r="AB315" i="1"/>
  <c r="X315" i="1"/>
  <c r="T315" i="1"/>
  <c r="P315" i="1"/>
  <c r="L315" i="1"/>
  <c r="H315" i="1"/>
  <c r="D315" i="1"/>
  <c r="AD314" i="1"/>
  <c r="Z314" i="1"/>
  <c r="V314" i="1"/>
  <c r="R314" i="1"/>
  <c r="N314" i="1"/>
  <c r="J314" i="1"/>
  <c r="F314" i="1"/>
  <c r="B314" i="1"/>
  <c r="AB313" i="1"/>
  <c r="X313" i="1"/>
  <c r="T313" i="1"/>
  <c r="P313" i="1"/>
  <c r="L313" i="1"/>
  <c r="H313" i="1"/>
  <c r="D313" i="1"/>
  <c r="AD312" i="1"/>
  <c r="Z312" i="1"/>
  <c r="V312" i="1"/>
  <c r="R312" i="1"/>
  <c r="N312" i="1"/>
  <c r="J312" i="1"/>
  <c r="F312" i="1"/>
  <c r="B312" i="1"/>
  <c r="AB311" i="1"/>
  <c r="X311" i="1"/>
  <c r="T311" i="1"/>
  <c r="P311" i="1"/>
  <c r="L311" i="1"/>
  <c r="H311" i="1"/>
  <c r="D311" i="1"/>
  <c r="AD310" i="1"/>
  <c r="Z310" i="1"/>
  <c r="V310" i="1"/>
  <c r="R310" i="1"/>
  <c r="N310" i="1"/>
  <c r="J310" i="1"/>
  <c r="F310" i="1"/>
  <c r="B310" i="1"/>
  <c r="AB309" i="1"/>
  <c r="X309" i="1"/>
  <c r="T309" i="1"/>
  <c r="P309" i="1"/>
  <c r="L309" i="1"/>
  <c r="H309" i="1"/>
  <c r="D309" i="1"/>
  <c r="AD308" i="1"/>
  <c r="Z308" i="1"/>
  <c r="V308" i="1"/>
  <c r="R308" i="1"/>
  <c r="N308" i="1"/>
  <c r="J308" i="1"/>
  <c r="F308" i="1"/>
  <c r="B308" i="1"/>
  <c r="AB307" i="1"/>
  <c r="X307" i="1"/>
  <c r="T307" i="1"/>
  <c r="P307" i="1"/>
  <c r="L307" i="1"/>
  <c r="H307" i="1"/>
  <c r="D307" i="1"/>
  <c r="AD306" i="1"/>
  <c r="Z306" i="1"/>
  <c r="V306" i="1"/>
  <c r="R306" i="1"/>
  <c r="N306" i="1"/>
  <c r="J306" i="1"/>
  <c r="F306" i="1"/>
  <c r="B306" i="1"/>
  <c r="AB305" i="1"/>
  <c r="X305" i="1"/>
  <c r="T305" i="1"/>
  <c r="P305" i="1"/>
  <c r="L305" i="1"/>
  <c r="H305" i="1"/>
  <c r="D305" i="1"/>
  <c r="AD304" i="1"/>
  <c r="Z304" i="1"/>
  <c r="V304" i="1"/>
  <c r="R304" i="1"/>
  <c r="N304" i="1"/>
  <c r="J304" i="1"/>
  <c r="F304" i="1"/>
  <c r="B304" i="1"/>
  <c r="AB303" i="1"/>
  <c r="X303" i="1"/>
  <c r="T303" i="1"/>
  <c r="P303" i="1"/>
  <c r="L303" i="1"/>
  <c r="H303" i="1"/>
  <c r="D303" i="1"/>
  <c r="AD302" i="1"/>
  <c r="Z302" i="1"/>
  <c r="V302" i="1"/>
  <c r="R302" i="1"/>
  <c r="N302" i="1"/>
  <c r="J302" i="1"/>
  <c r="F302" i="1"/>
  <c r="B302" i="1"/>
  <c r="AB301" i="1"/>
  <c r="X301" i="1"/>
  <c r="T301" i="1"/>
  <c r="P301" i="1"/>
  <c r="L301" i="1"/>
  <c r="H301" i="1"/>
  <c r="D301" i="1"/>
  <c r="AD300" i="1"/>
  <c r="Z300" i="1"/>
  <c r="V300" i="1"/>
  <c r="R300" i="1"/>
  <c r="N300" i="1"/>
  <c r="J300" i="1"/>
  <c r="F300" i="1"/>
  <c r="B300" i="1"/>
  <c r="AB299" i="1"/>
  <c r="X299" i="1"/>
  <c r="T299" i="1"/>
  <c r="P299" i="1"/>
  <c r="L299" i="1"/>
  <c r="H299" i="1"/>
  <c r="D299" i="1"/>
  <c r="AD298" i="1"/>
  <c r="Z298" i="1"/>
  <c r="V298" i="1"/>
  <c r="R298" i="1"/>
  <c r="N298" i="1"/>
  <c r="J298" i="1"/>
  <c r="F298" i="1"/>
  <c r="B298" i="1"/>
  <c r="AB297" i="1"/>
  <c r="X297" i="1"/>
  <c r="T297" i="1"/>
  <c r="P297" i="1"/>
  <c r="L297" i="1"/>
  <c r="H297" i="1"/>
  <c r="D297" i="1"/>
  <c r="AD296" i="1"/>
  <c r="Z296" i="1"/>
  <c r="V296" i="1"/>
  <c r="R296" i="1"/>
  <c r="N296" i="1"/>
  <c r="J296" i="1"/>
  <c r="F296" i="1"/>
  <c r="B296" i="1"/>
  <c r="AB295" i="1"/>
  <c r="X295" i="1"/>
  <c r="T295" i="1"/>
  <c r="P295" i="1"/>
  <c r="L295" i="1"/>
  <c r="H295" i="1"/>
  <c r="D295" i="1"/>
  <c r="AD294" i="1"/>
  <c r="Z294" i="1"/>
  <c r="V294" i="1"/>
  <c r="R294" i="1"/>
  <c r="N294" i="1"/>
  <c r="J294" i="1"/>
  <c r="F294" i="1"/>
  <c r="B294" i="1"/>
  <c r="AB293" i="1"/>
  <c r="X293" i="1"/>
  <c r="T293" i="1"/>
  <c r="P293" i="1"/>
  <c r="L293" i="1"/>
  <c r="H293" i="1"/>
  <c r="D293" i="1"/>
  <c r="AD292" i="1"/>
  <c r="Z292" i="1"/>
  <c r="V292" i="1"/>
  <c r="R292" i="1"/>
  <c r="N292" i="1"/>
  <c r="J292" i="1"/>
  <c r="F292" i="1"/>
  <c r="B292" i="1"/>
  <c r="AB291" i="1"/>
  <c r="X291" i="1"/>
  <c r="T291" i="1"/>
  <c r="P291" i="1"/>
  <c r="L291" i="1"/>
  <c r="H291" i="1"/>
  <c r="D291" i="1"/>
  <c r="AD290" i="1"/>
  <c r="Z290" i="1"/>
  <c r="V290" i="1"/>
  <c r="R290" i="1"/>
  <c r="N290" i="1"/>
  <c r="J290" i="1"/>
  <c r="F290" i="1"/>
  <c r="B290" i="1"/>
  <c r="AB289" i="1"/>
  <c r="X289" i="1"/>
  <c r="T289" i="1"/>
  <c r="P289" i="1"/>
  <c r="L289" i="1"/>
  <c r="H289" i="1"/>
  <c r="D289" i="1"/>
  <c r="AD288" i="1"/>
  <c r="Z288" i="1"/>
  <c r="V288" i="1"/>
  <c r="R288" i="1"/>
  <c r="N288" i="1"/>
  <c r="J288" i="1"/>
  <c r="F288" i="1"/>
  <c r="B288" i="1"/>
  <c r="AB287" i="1"/>
  <c r="X287" i="1"/>
  <c r="T287" i="1"/>
  <c r="P287" i="1"/>
  <c r="L287" i="1"/>
  <c r="H287" i="1"/>
  <c r="D287" i="1"/>
  <c r="AD286" i="1"/>
  <c r="Z286" i="1"/>
  <c r="V286" i="1"/>
  <c r="R286" i="1"/>
  <c r="N286" i="1"/>
  <c r="J286" i="1"/>
  <c r="F286" i="1"/>
  <c r="B286" i="1"/>
  <c r="AB285" i="1"/>
  <c r="X285" i="1"/>
  <c r="T285" i="1"/>
  <c r="P285" i="1"/>
  <c r="L285" i="1"/>
  <c r="H285" i="1"/>
  <c r="D285" i="1"/>
  <c r="AD284" i="1"/>
  <c r="Z284" i="1"/>
  <c r="V284" i="1"/>
  <c r="R284" i="1"/>
  <c r="N284" i="1"/>
  <c r="J284" i="1"/>
  <c r="F284" i="1"/>
  <c r="B284" i="1"/>
  <c r="AB283" i="1"/>
  <c r="X283" i="1"/>
  <c r="T283" i="1"/>
  <c r="P283" i="1"/>
  <c r="L283" i="1"/>
  <c r="H283" i="1"/>
  <c r="D283" i="1"/>
  <c r="AD282" i="1"/>
  <c r="Z282" i="1"/>
  <c r="V282" i="1"/>
  <c r="R282" i="1"/>
  <c r="N282" i="1"/>
  <c r="J282" i="1"/>
  <c r="F282" i="1"/>
  <c r="B282" i="1"/>
  <c r="AB281" i="1"/>
  <c r="X281" i="1"/>
  <c r="T281" i="1"/>
  <c r="P281" i="1"/>
  <c r="L281" i="1"/>
  <c r="H281" i="1"/>
  <c r="D281" i="1"/>
  <c r="AD280" i="1"/>
  <c r="Z280" i="1"/>
  <c r="V280" i="1"/>
  <c r="R280" i="1"/>
  <c r="N280" i="1"/>
  <c r="J280" i="1"/>
  <c r="F280" i="1"/>
  <c r="B280" i="1"/>
  <c r="AB279" i="1"/>
  <c r="X279" i="1"/>
  <c r="T279" i="1"/>
  <c r="P279" i="1"/>
  <c r="L279" i="1"/>
  <c r="H279" i="1"/>
  <c r="D279" i="1"/>
  <c r="AD278" i="1"/>
  <c r="M347" i="1"/>
  <c r="E347" i="1"/>
  <c r="AA346" i="1"/>
  <c r="S346" i="1"/>
  <c r="K346" i="1"/>
  <c r="C346" i="1"/>
  <c r="Y345" i="1"/>
  <c r="Q345" i="1"/>
  <c r="I345" i="1"/>
  <c r="A345" i="1"/>
  <c r="W344" i="1"/>
  <c r="O344" i="1"/>
  <c r="G344" i="1"/>
  <c r="AC343" i="1"/>
  <c r="U343" i="1"/>
  <c r="M343" i="1"/>
  <c r="E343" i="1"/>
  <c r="AA342" i="1"/>
  <c r="S342" i="1"/>
  <c r="K342" i="1"/>
  <c r="C342" i="1"/>
  <c r="Y341" i="1"/>
  <c r="Q341" i="1"/>
  <c r="I341" i="1"/>
  <c r="A341" i="1"/>
  <c r="W340" i="1"/>
  <c r="O340" i="1"/>
  <c r="G340" i="1"/>
  <c r="AC339" i="1"/>
  <c r="U339" i="1"/>
  <c r="O339" i="1"/>
  <c r="K339" i="1"/>
  <c r="G339" i="1"/>
  <c r="C339" i="1"/>
  <c r="AC338" i="1"/>
  <c r="Y338" i="1"/>
  <c r="U338" i="1"/>
  <c r="Q338" i="1"/>
  <c r="M338" i="1"/>
  <c r="I338" i="1"/>
  <c r="E338" i="1"/>
  <c r="A338" i="1"/>
  <c r="AA337" i="1"/>
  <c r="W337" i="1"/>
  <c r="S337" i="1"/>
  <c r="O337" i="1"/>
  <c r="K337" i="1"/>
  <c r="G337" i="1"/>
  <c r="C337" i="1"/>
  <c r="AC336" i="1"/>
  <c r="Y336" i="1"/>
  <c r="U336" i="1"/>
  <c r="Q336" i="1"/>
  <c r="M336" i="1"/>
  <c r="I336" i="1"/>
  <c r="E336" i="1"/>
  <c r="A336" i="1"/>
  <c r="AA335" i="1"/>
  <c r="W335" i="1"/>
  <c r="S335" i="1"/>
  <c r="O335" i="1"/>
  <c r="K335" i="1"/>
  <c r="G335" i="1"/>
  <c r="C335" i="1"/>
  <c r="AC334" i="1"/>
  <c r="Y334" i="1"/>
  <c r="U334" i="1"/>
  <c r="Q334" i="1"/>
  <c r="M334" i="1"/>
  <c r="I334" i="1"/>
  <c r="E334" i="1"/>
  <c r="A334" i="1"/>
  <c r="AA333" i="1"/>
  <c r="W333" i="1"/>
  <c r="S333" i="1"/>
  <c r="O333" i="1"/>
  <c r="K333" i="1"/>
  <c r="G333" i="1"/>
  <c r="C333" i="1"/>
  <c r="AC332" i="1"/>
  <c r="Y332" i="1"/>
  <c r="U332" i="1"/>
  <c r="Q332" i="1"/>
  <c r="M332" i="1"/>
  <c r="I332" i="1"/>
  <c r="E332" i="1"/>
  <c r="A332" i="1"/>
  <c r="AA331" i="1"/>
  <c r="W331" i="1"/>
  <c r="S331" i="1"/>
  <c r="O331" i="1"/>
  <c r="K331" i="1"/>
  <c r="G331" i="1"/>
  <c r="C331" i="1"/>
  <c r="AC330" i="1"/>
  <c r="Y330" i="1"/>
  <c r="U330" i="1"/>
  <c r="Q330" i="1"/>
  <c r="M330" i="1"/>
  <c r="I330" i="1"/>
  <c r="E330" i="1"/>
  <c r="A330" i="1"/>
  <c r="AA329" i="1"/>
  <c r="W329" i="1"/>
  <c r="S329" i="1"/>
  <c r="O329" i="1"/>
  <c r="K329" i="1"/>
  <c r="G329" i="1"/>
  <c r="C329" i="1"/>
  <c r="AC328" i="1"/>
  <c r="Y328" i="1"/>
  <c r="U328" i="1"/>
  <c r="Q328" i="1"/>
  <c r="M328" i="1"/>
  <c r="I328" i="1"/>
  <c r="E328" i="1"/>
  <c r="A328" i="1"/>
  <c r="AA327" i="1"/>
  <c r="W327" i="1"/>
  <c r="S327" i="1"/>
  <c r="O327" i="1"/>
  <c r="K327" i="1"/>
  <c r="G327" i="1"/>
  <c r="C327" i="1"/>
  <c r="AC326" i="1"/>
  <c r="Y326" i="1"/>
  <c r="U326" i="1"/>
  <c r="Q326" i="1"/>
  <c r="M326" i="1"/>
  <c r="I326" i="1"/>
  <c r="E326" i="1"/>
  <c r="A326" i="1"/>
  <c r="AA325" i="1"/>
  <c r="W325" i="1"/>
  <c r="S325" i="1"/>
  <c r="O325" i="1"/>
  <c r="K325" i="1"/>
  <c r="G325" i="1"/>
  <c r="C325" i="1"/>
  <c r="AC324" i="1"/>
  <c r="Y324" i="1"/>
  <c r="U324" i="1"/>
  <c r="Q324" i="1"/>
  <c r="M324" i="1"/>
  <c r="I324" i="1"/>
  <c r="E324" i="1"/>
  <c r="A324" i="1"/>
  <c r="AA323" i="1"/>
  <c r="W323" i="1"/>
  <c r="S323" i="1"/>
  <c r="O323" i="1"/>
  <c r="K323" i="1"/>
  <c r="G323" i="1"/>
  <c r="C323" i="1"/>
  <c r="AC322" i="1"/>
  <c r="Y322" i="1"/>
  <c r="U322" i="1"/>
  <c r="Q322" i="1"/>
  <c r="M322" i="1"/>
  <c r="I322" i="1"/>
  <c r="E322" i="1"/>
  <c r="A322" i="1"/>
  <c r="AA321" i="1"/>
  <c r="W321" i="1"/>
  <c r="S321" i="1"/>
  <c r="O321" i="1"/>
  <c r="K321" i="1"/>
  <c r="G321" i="1"/>
  <c r="C321" i="1"/>
  <c r="AC320" i="1"/>
  <c r="Y320" i="1"/>
  <c r="U320" i="1"/>
  <c r="Q320" i="1"/>
  <c r="M320" i="1"/>
  <c r="I320" i="1"/>
  <c r="E320" i="1"/>
  <c r="A320" i="1"/>
  <c r="AA319" i="1"/>
  <c r="W319" i="1"/>
  <c r="S319" i="1"/>
  <c r="O319" i="1"/>
  <c r="K319" i="1"/>
  <c r="G319" i="1"/>
  <c r="C319" i="1"/>
  <c r="AC318" i="1"/>
  <c r="Y318" i="1"/>
  <c r="U318" i="1"/>
  <c r="Q318" i="1"/>
  <c r="M318" i="1"/>
  <c r="I318" i="1"/>
  <c r="E318" i="1"/>
  <c r="A318" i="1"/>
  <c r="AA317" i="1"/>
  <c r="W317" i="1"/>
  <c r="S317" i="1"/>
  <c r="O317" i="1"/>
  <c r="K317" i="1"/>
  <c r="G317" i="1"/>
  <c r="C317" i="1"/>
  <c r="AC316" i="1"/>
  <c r="Y316" i="1"/>
  <c r="U316" i="1"/>
  <c r="Q316" i="1"/>
  <c r="M316" i="1"/>
  <c r="I316" i="1"/>
  <c r="E316" i="1"/>
  <c r="A316" i="1"/>
  <c r="AA315" i="1"/>
  <c r="W315" i="1"/>
  <c r="S315" i="1"/>
  <c r="O315" i="1"/>
  <c r="K315" i="1"/>
  <c r="G315" i="1"/>
  <c r="C315" i="1"/>
  <c r="AC314" i="1"/>
  <c r="Y314" i="1"/>
  <c r="U314" i="1"/>
  <c r="Q314" i="1"/>
  <c r="M314" i="1"/>
  <c r="I314" i="1"/>
  <c r="E314" i="1"/>
  <c r="A314" i="1"/>
  <c r="AA313" i="1"/>
  <c r="W313" i="1"/>
  <c r="S313" i="1"/>
  <c r="O313" i="1"/>
  <c r="K313" i="1"/>
  <c r="G313" i="1"/>
  <c r="C313" i="1"/>
  <c r="AC312" i="1"/>
  <c r="Y312" i="1"/>
  <c r="U312" i="1"/>
  <c r="Q312" i="1"/>
  <c r="M312" i="1"/>
  <c r="I312" i="1"/>
  <c r="E312" i="1"/>
  <c r="A312" i="1"/>
  <c r="AA311" i="1"/>
  <c r="W311" i="1"/>
  <c r="S311" i="1"/>
  <c r="O311" i="1"/>
  <c r="K311" i="1"/>
  <c r="G311" i="1"/>
  <c r="C311" i="1"/>
  <c r="AC310" i="1"/>
  <c r="Y310" i="1"/>
  <c r="U310" i="1"/>
  <c r="Q310" i="1"/>
  <c r="M310" i="1"/>
  <c r="I310" i="1"/>
  <c r="E310" i="1"/>
  <c r="A310" i="1"/>
  <c r="AA309" i="1"/>
  <c r="W309" i="1"/>
  <c r="S309" i="1"/>
  <c r="O309" i="1"/>
  <c r="K309" i="1"/>
  <c r="G309" i="1"/>
  <c r="C309" i="1"/>
  <c r="AC308" i="1"/>
  <c r="Y308" i="1"/>
  <c r="U308" i="1"/>
  <c r="Q308" i="1"/>
  <c r="M308" i="1"/>
  <c r="I308" i="1"/>
  <c r="E308" i="1"/>
  <c r="A308" i="1"/>
  <c r="AA307" i="1"/>
  <c r="W307" i="1"/>
  <c r="S307" i="1"/>
  <c r="O307" i="1"/>
  <c r="K307" i="1"/>
  <c r="G307" i="1"/>
  <c r="C307" i="1"/>
  <c r="AC306" i="1"/>
  <c r="Y306" i="1"/>
  <c r="U306" i="1"/>
  <c r="Q306" i="1"/>
  <c r="M306" i="1"/>
  <c r="I306" i="1"/>
  <c r="E306" i="1"/>
  <c r="A306" i="1"/>
  <c r="AA305" i="1"/>
  <c r="W305" i="1"/>
  <c r="S305" i="1"/>
  <c r="O305" i="1"/>
  <c r="K305" i="1"/>
  <c r="G305" i="1"/>
  <c r="C305" i="1"/>
  <c r="AC304" i="1"/>
  <c r="Y304" i="1"/>
  <c r="U304" i="1"/>
  <c r="Q304" i="1"/>
  <c r="M304" i="1"/>
  <c r="I304" i="1"/>
  <c r="E304" i="1"/>
  <c r="A304" i="1"/>
  <c r="AA303" i="1"/>
  <c r="W303" i="1"/>
  <c r="S303" i="1"/>
  <c r="O303" i="1"/>
  <c r="K303" i="1"/>
  <c r="G303" i="1"/>
  <c r="C303" i="1"/>
  <c r="AC302" i="1"/>
  <c r="Y302" i="1"/>
  <c r="U302" i="1"/>
  <c r="Q302" i="1"/>
  <c r="M302" i="1"/>
  <c r="I302" i="1"/>
  <c r="E302" i="1"/>
  <c r="A302" i="1"/>
  <c r="AA301" i="1"/>
  <c r="W301" i="1"/>
  <c r="S301" i="1"/>
  <c r="O301" i="1"/>
  <c r="K301" i="1"/>
  <c r="G301" i="1"/>
  <c r="C301" i="1"/>
  <c r="AC300" i="1"/>
  <c r="Y300" i="1"/>
  <c r="U300" i="1"/>
  <c r="Q300" i="1"/>
  <c r="M300" i="1"/>
  <c r="I300" i="1"/>
  <c r="E300" i="1"/>
  <c r="A300" i="1"/>
  <c r="AA299" i="1"/>
  <c r="W299" i="1"/>
  <c r="S299" i="1"/>
  <c r="O299" i="1"/>
  <c r="K299" i="1"/>
  <c r="G299" i="1"/>
  <c r="C299" i="1"/>
  <c r="AC298" i="1"/>
  <c r="Y298" i="1"/>
  <c r="U298" i="1"/>
  <c r="Q298" i="1"/>
  <c r="M298" i="1"/>
  <c r="I298" i="1"/>
  <c r="E298" i="1"/>
  <c r="A298" i="1"/>
  <c r="AA297" i="1"/>
  <c r="W297" i="1"/>
  <c r="S297" i="1"/>
  <c r="O297" i="1"/>
  <c r="K297" i="1"/>
  <c r="G297" i="1"/>
  <c r="C297" i="1"/>
  <c r="AC296" i="1"/>
  <c r="Y296" i="1"/>
  <c r="U296" i="1"/>
  <c r="Q296" i="1"/>
  <c r="M296" i="1"/>
  <c r="I296" i="1"/>
  <c r="E296" i="1"/>
  <c r="A296" i="1"/>
  <c r="AA295" i="1"/>
  <c r="W295" i="1"/>
  <c r="S295" i="1"/>
  <c r="O295" i="1"/>
  <c r="K295" i="1"/>
  <c r="G295" i="1"/>
  <c r="C295" i="1"/>
  <c r="AC294" i="1"/>
  <c r="Y294" i="1"/>
  <c r="U294" i="1"/>
  <c r="Q294" i="1"/>
  <c r="M294" i="1"/>
  <c r="I294" i="1"/>
  <c r="E294" i="1"/>
  <c r="A294" i="1"/>
  <c r="AA293" i="1"/>
  <c r="W293" i="1"/>
  <c r="S293" i="1"/>
  <c r="O293" i="1"/>
  <c r="K293" i="1"/>
  <c r="G293" i="1"/>
  <c r="C293" i="1"/>
  <c r="AC292" i="1"/>
  <c r="Y292" i="1"/>
  <c r="U292" i="1"/>
  <c r="Q292" i="1"/>
  <c r="M292" i="1"/>
  <c r="I292" i="1"/>
  <c r="E292" i="1"/>
  <c r="A292" i="1"/>
  <c r="AA291" i="1"/>
  <c r="W291" i="1"/>
  <c r="S291" i="1"/>
  <c r="O291" i="1"/>
  <c r="K291" i="1"/>
  <c r="G291" i="1"/>
  <c r="C291" i="1"/>
  <c r="AC290" i="1"/>
  <c r="Y290" i="1"/>
  <c r="U290" i="1"/>
  <c r="Q290" i="1"/>
  <c r="M290" i="1"/>
  <c r="I290" i="1"/>
  <c r="E290" i="1"/>
  <c r="A290" i="1"/>
  <c r="AA289" i="1"/>
  <c r="W289" i="1"/>
  <c r="S289" i="1"/>
  <c r="O289" i="1"/>
  <c r="K289" i="1"/>
  <c r="G289" i="1"/>
  <c r="C289" i="1"/>
  <c r="AC288" i="1"/>
  <c r="Y288" i="1"/>
  <c r="U288" i="1"/>
  <c r="Q288" i="1"/>
  <c r="M288" i="1"/>
  <c r="I288" i="1"/>
  <c r="E288" i="1"/>
  <c r="A288" i="1"/>
  <c r="AA287" i="1"/>
  <c r="W287" i="1"/>
  <c r="S287" i="1"/>
  <c r="O287" i="1"/>
  <c r="K287" i="1"/>
  <c r="G287" i="1"/>
  <c r="C287" i="1"/>
  <c r="AC286" i="1"/>
  <c r="Y286" i="1"/>
  <c r="U286" i="1"/>
  <c r="Q286" i="1"/>
  <c r="M286" i="1"/>
  <c r="I286" i="1"/>
  <c r="E286" i="1"/>
  <c r="A286" i="1"/>
  <c r="AA285" i="1"/>
  <c r="W285" i="1"/>
  <c r="S285" i="1"/>
  <c r="O285" i="1"/>
  <c r="K285" i="1"/>
  <c r="G285" i="1"/>
  <c r="C285" i="1"/>
  <c r="AC284" i="1"/>
  <c r="Y284" i="1"/>
  <c r="U284" i="1"/>
  <c r="Q284" i="1"/>
  <c r="M284" i="1"/>
  <c r="I284" i="1"/>
  <c r="E284" i="1"/>
  <c r="A284" i="1"/>
  <c r="AA283" i="1"/>
  <c r="W283" i="1"/>
  <c r="S283" i="1"/>
  <c r="O283" i="1"/>
  <c r="K283" i="1"/>
  <c r="G283" i="1"/>
  <c r="C283" i="1"/>
  <c r="AC282" i="1"/>
  <c r="Y282" i="1"/>
  <c r="U282" i="1"/>
  <c r="Q282" i="1"/>
  <c r="M282" i="1"/>
  <c r="I282" i="1"/>
  <c r="E282" i="1"/>
  <c r="A282" i="1"/>
  <c r="AA281" i="1"/>
  <c r="W281" i="1"/>
  <c r="S281" i="1"/>
  <c r="O281" i="1"/>
  <c r="K281" i="1"/>
  <c r="G281" i="1"/>
  <c r="C281" i="1"/>
  <c r="AC280" i="1"/>
  <c r="Y280" i="1"/>
  <c r="U280" i="1"/>
  <c r="Q280" i="1"/>
  <c r="M280" i="1"/>
  <c r="I280" i="1"/>
  <c r="E280" i="1"/>
  <c r="A280" i="1"/>
  <c r="AA279" i="1"/>
  <c r="W279" i="1"/>
  <c r="S279" i="1"/>
  <c r="O279" i="1"/>
  <c r="K279" i="1"/>
  <c r="G279" i="1"/>
  <c r="C279" i="1"/>
  <c r="AC278" i="1"/>
  <c r="Y278" i="1"/>
  <c r="U278" i="1"/>
  <c r="Q278" i="1"/>
  <c r="M278" i="1"/>
  <c r="I278" i="1"/>
  <c r="E278" i="1"/>
  <c r="A278" i="1"/>
  <c r="AA277" i="1"/>
  <c r="W277" i="1"/>
  <c r="S277" i="1"/>
  <c r="O277" i="1"/>
  <c r="K277" i="1"/>
  <c r="G277" i="1"/>
  <c r="C277" i="1"/>
  <c r="AC276" i="1"/>
  <c r="Y276" i="1"/>
  <c r="U276" i="1"/>
  <c r="Q276" i="1"/>
  <c r="M276" i="1"/>
  <c r="I276" i="1"/>
  <c r="E276" i="1"/>
  <c r="A276" i="1"/>
  <c r="AA275" i="1"/>
  <c r="W275" i="1"/>
  <c r="S275" i="1"/>
  <c r="O275" i="1"/>
  <c r="AA278" i="1"/>
  <c r="S278" i="1"/>
  <c r="K278" i="1"/>
  <c r="C278" i="1"/>
  <c r="Y277" i="1"/>
  <c r="Q277" i="1"/>
  <c r="I277" i="1"/>
  <c r="A277" i="1"/>
  <c r="W276" i="1"/>
  <c r="O276" i="1"/>
  <c r="G276" i="1"/>
  <c r="AC275" i="1"/>
  <c r="U275" i="1"/>
  <c r="N275" i="1"/>
  <c r="J275" i="1"/>
  <c r="F275" i="1"/>
  <c r="B275" i="1"/>
  <c r="AB274" i="1"/>
  <c r="X274" i="1"/>
  <c r="T274" i="1"/>
  <c r="P274" i="1"/>
  <c r="L274" i="1"/>
  <c r="H274" i="1"/>
  <c r="D274" i="1"/>
  <c r="AD273" i="1"/>
  <c r="Z273" i="1"/>
  <c r="V273" i="1"/>
  <c r="R273" i="1"/>
  <c r="N273" i="1"/>
  <c r="J273" i="1"/>
  <c r="F273" i="1"/>
  <c r="B273" i="1"/>
  <c r="AB272" i="1"/>
  <c r="X272" i="1"/>
  <c r="T272" i="1"/>
  <c r="P272" i="1"/>
  <c r="L272" i="1"/>
  <c r="H272" i="1"/>
  <c r="D272" i="1"/>
  <c r="AD271" i="1"/>
  <c r="Z271" i="1"/>
  <c r="V271" i="1"/>
  <c r="R271" i="1"/>
  <c r="N271" i="1"/>
  <c r="J271" i="1"/>
  <c r="F271" i="1"/>
  <c r="B271" i="1"/>
  <c r="AB270" i="1"/>
  <c r="X270" i="1"/>
  <c r="T270" i="1"/>
  <c r="P270" i="1"/>
  <c r="L270" i="1"/>
  <c r="H270" i="1"/>
  <c r="D270" i="1"/>
  <c r="AD269" i="1"/>
  <c r="Z269" i="1"/>
  <c r="V269" i="1"/>
  <c r="R269" i="1"/>
  <c r="N269" i="1"/>
  <c r="J269" i="1"/>
  <c r="F269" i="1"/>
  <c r="B269" i="1"/>
  <c r="AB268" i="1"/>
  <c r="X268" i="1"/>
  <c r="T268" i="1"/>
  <c r="P268" i="1"/>
  <c r="L268" i="1"/>
  <c r="H268" i="1"/>
  <c r="D268" i="1"/>
  <c r="AD267" i="1"/>
  <c r="Z267" i="1"/>
  <c r="V267" i="1"/>
  <c r="R267" i="1"/>
  <c r="N267" i="1"/>
  <c r="J267" i="1"/>
  <c r="F267" i="1"/>
  <c r="B267" i="1"/>
  <c r="AB266" i="1"/>
  <c r="X266" i="1"/>
  <c r="T266" i="1"/>
  <c r="P266" i="1"/>
  <c r="L266" i="1"/>
  <c r="H266" i="1"/>
  <c r="D266" i="1"/>
  <c r="AD265" i="1"/>
  <c r="Z265" i="1"/>
  <c r="V265" i="1"/>
  <c r="R265" i="1"/>
  <c r="N265" i="1"/>
  <c r="J265" i="1"/>
  <c r="F265" i="1"/>
  <c r="B265" i="1"/>
  <c r="AB264" i="1"/>
  <c r="X264" i="1"/>
  <c r="T264" i="1"/>
  <c r="P264" i="1"/>
  <c r="L264" i="1"/>
  <c r="H264" i="1"/>
  <c r="D264" i="1"/>
  <c r="AD263" i="1"/>
  <c r="Z263" i="1"/>
  <c r="V263" i="1"/>
  <c r="R263" i="1"/>
  <c r="N263" i="1"/>
  <c r="J263" i="1"/>
  <c r="F263" i="1"/>
  <c r="B263" i="1"/>
  <c r="AB262" i="1"/>
  <c r="X262" i="1"/>
  <c r="T262" i="1"/>
  <c r="P262" i="1"/>
  <c r="L262" i="1"/>
  <c r="H262" i="1"/>
  <c r="D262" i="1"/>
  <c r="AD261" i="1"/>
  <c r="Z261" i="1"/>
  <c r="V261" i="1"/>
  <c r="R261" i="1"/>
  <c r="N261" i="1"/>
  <c r="J261" i="1"/>
  <c r="F261" i="1"/>
  <c r="B261" i="1"/>
  <c r="AB260" i="1"/>
  <c r="X260" i="1"/>
  <c r="T260" i="1"/>
  <c r="P260" i="1"/>
  <c r="L260" i="1"/>
  <c r="H260" i="1"/>
  <c r="D260" i="1"/>
  <c r="AD259" i="1"/>
  <c r="Z259" i="1"/>
  <c r="V259" i="1"/>
  <c r="R259" i="1"/>
  <c r="N259" i="1"/>
  <c r="J259" i="1"/>
  <c r="F259" i="1"/>
  <c r="B259" i="1"/>
  <c r="AB258" i="1"/>
  <c r="X258" i="1"/>
  <c r="T258" i="1"/>
  <c r="P258" i="1"/>
  <c r="L258" i="1"/>
  <c r="H258" i="1"/>
  <c r="D258" i="1"/>
  <c r="AD257" i="1"/>
  <c r="Z257" i="1"/>
  <c r="V257" i="1"/>
  <c r="R257" i="1"/>
  <c r="N257" i="1"/>
  <c r="J257" i="1"/>
  <c r="F257" i="1"/>
  <c r="B257" i="1"/>
  <c r="AB256" i="1"/>
  <c r="X256" i="1"/>
  <c r="T256" i="1"/>
  <c r="P256" i="1"/>
  <c r="L256" i="1"/>
  <c r="H256" i="1"/>
  <c r="D256" i="1"/>
  <c r="AD255" i="1"/>
  <c r="Z255" i="1"/>
  <c r="V255" i="1"/>
  <c r="R255" i="1"/>
  <c r="N255" i="1"/>
  <c r="J255" i="1"/>
  <c r="F255" i="1"/>
  <c r="B255" i="1"/>
  <c r="AB254" i="1"/>
  <c r="X254" i="1"/>
  <c r="T254" i="1"/>
  <c r="P254" i="1"/>
  <c r="L254" i="1"/>
  <c r="H254" i="1"/>
  <c r="D254" i="1"/>
  <c r="AD253" i="1"/>
  <c r="Z253" i="1"/>
  <c r="V253" i="1"/>
  <c r="R253" i="1"/>
  <c r="N253" i="1"/>
  <c r="J253" i="1"/>
  <c r="F253" i="1"/>
  <c r="B253" i="1"/>
  <c r="AB252" i="1"/>
  <c r="X252" i="1"/>
  <c r="T252" i="1"/>
  <c r="P252" i="1"/>
  <c r="L252" i="1"/>
  <c r="H252" i="1"/>
  <c r="D252" i="1"/>
  <c r="AD251" i="1"/>
  <c r="Z251" i="1"/>
  <c r="V251" i="1"/>
  <c r="R251" i="1"/>
  <c r="N251" i="1"/>
  <c r="J251" i="1"/>
  <c r="F251" i="1"/>
  <c r="B251" i="1"/>
  <c r="AB250" i="1"/>
  <c r="X250" i="1"/>
  <c r="T250" i="1"/>
  <c r="P250" i="1"/>
  <c r="L250" i="1"/>
  <c r="H250" i="1"/>
  <c r="D250" i="1"/>
  <c r="AD249" i="1"/>
  <c r="Z249" i="1"/>
  <c r="V249" i="1"/>
  <c r="R249" i="1"/>
  <c r="N249" i="1"/>
  <c r="J249" i="1"/>
  <c r="F249" i="1"/>
  <c r="B249" i="1"/>
  <c r="AB248" i="1"/>
  <c r="X248" i="1"/>
  <c r="T248" i="1"/>
  <c r="P248" i="1"/>
  <c r="L248" i="1"/>
  <c r="H248" i="1"/>
  <c r="D248" i="1"/>
  <c r="AD247" i="1"/>
  <c r="Z247" i="1"/>
  <c r="V247" i="1"/>
  <c r="R247" i="1"/>
  <c r="N247" i="1"/>
  <c r="J247" i="1"/>
  <c r="F247" i="1"/>
  <c r="B247" i="1"/>
  <c r="AB246" i="1"/>
  <c r="X246" i="1"/>
  <c r="T246" i="1"/>
  <c r="P246" i="1"/>
  <c r="L246" i="1"/>
  <c r="H246" i="1"/>
  <c r="D246" i="1"/>
  <c r="AD245" i="1"/>
  <c r="Z245" i="1"/>
  <c r="V245" i="1"/>
  <c r="R245" i="1"/>
  <c r="N245" i="1"/>
  <c r="J245" i="1"/>
  <c r="F245" i="1"/>
  <c r="B245" i="1"/>
  <c r="AB244" i="1"/>
  <c r="X244" i="1"/>
  <c r="T244" i="1"/>
  <c r="P244" i="1"/>
  <c r="L244" i="1"/>
  <c r="H244" i="1"/>
  <c r="D244" i="1"/>
  <c r="AD243" i="1"/>
  <c r="Z243" i="1"/>
  <c r="V243" i="1"/>
  <c r="R243" i="1"/>
  <c r="N243" i="1"/>
  <c r="J243" i="1"/>
  <c r="F243" i="1"/>
  <c r="B243" i="1"/>
  <c r="AB242" i="1"/>
  <c r="X242" i="1"/>
  <c r="T242" i="1"/>
  <c r="P242" i="1"/>
  <c r="L242" i="1"/>
  <c r="H242" i="1"/>
  <c r="D242" i="1"/>
  <c r="AD241" i="1"/>
  <c r="Z241" i="1"/>
  <c r="V241" i="1"/>
  <c r="R241" i="1"/>
  <c r="N241" i="1"/>
  <c r="J241" i="1"/>
  <c r="F241" i="1"/>
  <c r="B241" i="1"/>
  <c r="AB240" i="1"/>
  <c r="X240" i="1"/>
  <c r="T240" i="1"/>
  <c r="P240" i="1"/>
  <c r="L240" i="1"/>
  <c r="H240" i="1"/>
  <c r="D240" i="1"/>
  <c r="AD239" i="1"/>
  <c r="Z239" i="1"/>
  <c r="V239" i="1"/>
  <c r="R239" i="1"/>
  <c r="N239" i="1"/>
  <c r="J239" i="1"/>
  <c r="F239" i="1"/>
  <c r="B239" i="1"/>
  <c r="AB238" i="1"/>
  <c r="X238" i="1"/>
  <c r="T238" i="1"/>
  <c r="P238" i="1"/>
  <c r="L238" i="1"/>
  <c r="H238" i="1"/>
  <c r="D238" i="1"/>
  <c r="AD237" i="1"/>
  <c r="Z237" i="1"/>
  <c r="V237" i="1"/>
  <c r="R237" i="1"/>
  <c r="N237" i="1"/>
  <c r="J237" i="1"/>
  <c r="F237" i="1"/>
  <c r="B237" i="1"/>
  <c r="AB236" i="1"/>
  <c r="X236" i="1"/>
  <c r="T236" i="1"/>
  <c r="P236" i="1"/>
  <c r="L236" i="1"/>
  <c r="H236" i="1"/>
  <c r="D236" i="1"/>
  <c r="AD235" i="1"/>
  <c r="Z235" i="1"/>
  <c r="V235" i="1"/>
  <c r="R235" i="1"/>
  <c r="N235" i="1"/>
  <c r="J235" i="1"/>
  <c r="F235" i="1"/>
  <c r="B235" i="1"/>
  <c r="AB234" i="1"/>
  <c r="X234" i="1"/>
  <c r="T234" i="1"/>
  <c r="P234" i="1"/>
  <c r="L234" i="1"/>
  <c r="H234" i="1"/>
  <c r="D234" i="1"/>
  <c r="AD233" i="1"/>
  <c r="Z233" i="1"/>
  <c r="V233" i="1"/>
  <c r="R233" i="1"/>
  <c r="N233" i="1"/>
  <c r="J233" i="1"/>
  <c r="F233" i="1"/>
  <c r="B233" i="1"/>
  <c r="AB232" i="1"/>
  <c r="X232" i="1"/>
  <c r="T232" i="1"/>
  <c r="P232" i="1"/>
  <c r="L232" i="1"/>
  <c r="H232" i="1"/>
  <c r="D232" i="1"/>
  <c r="AD231" i="1"/>
  <c r="Z231" i="1"/>
  <c r="V231" i="1"/>
  <c r="R231" i="1"/>
  <c r="N231" i="1"/>
  <c r="J231" i="1"/>
  <c r="F231" i="1"/>
  <c r="B231" i="1"/>
  <c r="AB230" i="1"/>
  <c r="X230" i="1"/>
  <c r="T230" i="1"/>
  <c r="P230" i="1"/>
  <c r="L230" i="1"/>
  <c r="H230" i="1"/>
  <c r="D230" i="1"/>
  <c r="AD229" i="1"/>
  <c r="Z229" i="1"/>
  <c r="V229" i="1"/>
  <c r="R229" i="1"/>
  <c r="N229" i="1"/>
  <c r="J229" i="1"/>
  <c r="F229" i="1"/>
  <c r="B229" i="1"/>
  <c r="AB228" i="1"/>
  <c r="X228" i="1"/>
  <c r="T228" i="1"/>
  <c r="P228" i="1"/>
  <c r="L228" i="1"/>
  <c r="H228" i="1"/>
  <c r="D228" i="1"/>
  <c r="AD227" i="1"/>
  <c r="Z227" i="1"/>
  <c r="V227" i="1"/>
  <c r="R227" i="1"/>
  <c r="N227" i="1"/>
  <c r="J227" i="1"/>
  <c r="F227" i="1"/>
  <c r="B227" i="1"/>
  <c r="AB226" i="1"/>
  <c r="X226" i="1"/>
  <c r="T226" i="1"/>
  <c r="P226" i="1"/>
  <c r="L226" i="1"/>
  <c r="H226" i="1"/>
  <c r="D226" i="1"/>
  <c r="AD225" i="1"/>
  <c r="Z225" i="1"/>
  <c r="V225" i="1"/>
  <c r="R225" i="1"/>
  <c r="N225" i="1"/>
  <c r="J225" i="1"/>
  <c r="F225" i="1"/>
  <c r="B225" i="1"/>
  <c r="AB224" i="1"/>
  <c r="X224" i="1"/>
  <c r="T224" i="1"/>
  <c r="P224" i="1"/>
  <c r="L224" i="1"/>
  <c r="H224" i="1"/>
  <c r="D224" i="1"/>
  <c r="AD223" i="1"/>
  <c r="Z223" i="1"/>
  <c r="V223" i="1"/>
  <c r="R223" i="1"/>
  <c r="N223" i="1"/>
  <c r="J223" i="1"/>
  <c r="F223" i="1"/>
  <c r="B223" i="1"/>
  <c r="AB222" i="1"/>
  <c r="X222" i="1"/>
  <c r="T222" i="1"/>
  <c r="P222" i="1"/>
  <c r="L222" i="1"/>
  <c r="H222" i="1"/>
  <c r="D222" i="1"/>
  <c r="AD221" i="1"/>
  <c r="Z221" i="1"/>
  <c r="V221" i="1"/>
  <c r="R221" i="1"/>
  <c r="N221" i="1"/>
  <c r="J221" i="1"/>
  <c r="F221" i="1"/>
  <c r="B221" i="1"/>
  <c r="AB220" i="1"/>
  <c r="X220" i="1"/>
  <c r="T220" i="1"/>
  <c r="P220" i="1"/>
  <c r="L220" i="1"/>
  <c r="H220" i="1"/>
  <c r="D220" i="1"/>
  <c r="AD219" i="1"/>
  <c r="Z219" i="1"/>
  <c r="V219" i="1"/>
  <c r="R219" i="1"/>
  <c r="N219" i="1"/>
  <c r="J219" i="1"/>
  <c r="F219" i="1"/>
  <c r="B219" i="1"/>
  <c r="AB218" i="1"/>
  <c r="X218" i="1"/>
  <c r="T218" i="1"/>
  <c r="P218" i="1"/>
  <c r="L218" i="1"/>
  <c r="H218" i="1"/>
  <c r="D218" i="1"/>
  <c r="AD217" i="1"/>
  <c r="Z217" i="1"/>
  <c r="V217" i="1"/>
  <c r="R217" i="1"/>
  <c r="N217" i="1"/>
  <c r="J217" i="1"/>
  <c r="F217" i="1"/>
  <c r="B217" i="1"/>
  <c r="AB216" i="1"/>
  <c r="X216" i="1"/>
  <c r="T216" i="1"/>
  <c r="P216" i="1"/>
  <c r="L216" i="1"/>
  <c r="H216" i="1"/>
  <c r="D216" i="1"/>
  <c r="AD215" i="1"/>
  <c r="Z215" i="1"/>
  <c r="V215" i="1"/>
  <c r="R215" i="1"/>
  <c r="N215" i="1"/>
  <c r="J215" i="1"/>
  <c r="F215" i="1"/>
  <c r="B215" i="1"/>
  <c r="AB214" i="1"/>
  <c r="X214" i="1"/>
  <c r="T214" i="1"/>
  <c r="P214" i="1"/>
  <c r="L214" i="1"/>
  <c r="H214" i="1"/>
  <c r="D214" i="1"/>
  <c r="AD213" i="1"/>
  <c r="Z213" i="1"/>
  <c r="V213" i="1"/>
  <c r="R213" i="1"/>
  <c r="N213" i="1"/>
  <c r="J213" i="1"/>
  <c r="F213" i="1"/>
  <c r="B213" i="1"/>
  <c r="AB212" i="1"/>
  <c r="X212" i="1"/>
  <c r="T212" i="1"/>
  <c r="P212" i="1"/>
  <c r="L212" i="1"/>
  <c r="H212" i="1"/>
  <c r="D212" i="1"/>
  <c r="AD211" i="1"/>
  <c r="Z211" i="1"/>
  <c r="V211" i="1"/>
  <c r="R211" i="1"/>
  <c r="N211" i="1"/>
  <c r="J211" i="1"/>
  <c r="F211" i="1"/>
  <c r="B211" i="1"/>
  <c r="AB210" i="1"/>
  <c r="X210" i="1"/>
  <c r="T210" i="1"/>
  <c r="P210" i="1"/>
  <c r="L210" i="1"/>
  <c r="H210" i="1"/>
  <c r="D210" i="1"/>
  <c r="AD209" i="1"/>
  <c r="Z209" i="1"/>
  <c r="V209" i="1"/>
  <c r="R209" i="1"/>
  <c r="N209" i="1"/>
  <c r="J209" i="1"/>
  <c r="F209" i="1"/>
  <c r="B209" i="1"/>
  <c r="AB208" i="1"/>
  <c r="X208" i="1"/>
  <c r="T208" i="1"/>
  <c r="Z278" i="1"/>
  <c r="R278" i="1"/>
  <c r="J278" i="1"/>
  <c r="B278" i="1"/>
  <c r="X277" i="1"/>
  <c r="P277" i="1"/>
  <c r="H277" i="1"/>
  <c r="AD276" i="1"/>
  <c r="V276" i="1"/>
  <c r="N276" i="1"/>
  <c r="F276" i="1"/>
  <c r="AB275" i="1"/>
  <c r="T275" i="1"/>
  <c r="M275" i="1"/>
  <c r="I275" i="1"/>
  <c r="E275" i="1"/>
  <c r="A275" i="1"/>
  <c r="AA274" i="1"/>
  <c r="W274" i="1"/>
  <c r="S274" i="1"/>
  <c r="O274" i="1"/>
  <c r="K274" i="1"/>
  <c r="G274" i="1"/>
  <c r="C274" i="1"/>
  <c r="AC273" i="1"/>
  <c r="Y273" i="1"/>
  <c r="U273" i="1"/>
  <c r="Q273" i="1"/>
  <c r="M273" i="1"/>
  <c r="I273" i="1"/>
  <c r="E273" i="1"/>
  <c r="A273" i="1"/>
  <c r="AA272" i="1"/>
  <c r="W272" i="1"/>
  <c r="S272" i="1"/>
  <c r="O272" i="1"/>
  <c r="K272" i="1"/>
  <c r="G272" i="1"/>
  <c r="C272" i="1"/>
  <c r="AC271" i="1"/>
  <c r="Y271" i="1"/>
  <c r="U271" i="1"/>
  <c r="Q271" i="1"/>
  <c r="M271" i="1"/>
  <c r="I271" i="1"/>
  <c r="E271" i="1"/>
  <c r="A271" i="1"/>
  <c r="AA270" i="1"/>
  <c r="W270" i="1"/>
  <c r="S270" i="1"/>
  <c r="O270" i="1"/>
  <c r="K270" i="1"/>
  <c r="G270" i="1"/>
  <c r="C270" i="1"/>
  <c r="AC269" i="1"/>
  <c r="Y269" i="1"/>
  <c r="U269" i="1"/>
  <c r="Q269" i="1"/>
  <c r="M269" i="1"/>
  <c r="I269" i="1"/>
  <c r="E269" i="1"/>
  <c r="A269" i="1"/>
  <c r="AA268" i="1"/>
  <c r="W268" i="1"/>
  <c r="S268" i="1"/>
  <c r="O268" i="1"/>
  <c r="K268" i="1"/>
  <c r="G268" i="1"/>
  <c r="C268" i="1"/>
  <c r="AC267" i="1"/>
  <c r="Y267" i="1"/>
  <c r="U267" i="1"/>
  <c r="Q267" i="1"/>
  <c r="M267" i="1"/>
  <c r="I267" i="1"/>
  <c r="E267" i="1"/>
  <c r="A267" i="1"/>
  <c r="AA266" i="1"/>
  <c r="W266" i="1"/>
  <c r="S266" i="1"/>
  <c r="O266" i="1"/>
  <c r="K266" i="1"/>
  <c r="G266" i="1"/>
  <c r="C266" i="1"/>
  <c r="AC265" i="1"/>
  <c r="Y265" i="1"/>
  <c r="U265" i="1"/>
  <c r="Q265" i="1"/>
  <c r="M265" i="1"/>
  <c r="I265" i="1"/>
  <c r="E265" i="1"/>
  <c r="A265" i="1"/>
  <c r="AA264" i="1"/>
  <c r="W264" i="1"/>
  <c r="S264" i="1"/>
  <c r="O264" i="1"/>
  <c r="K264" i="1"/>
  <c r="G264" i="1"/>
  <c r="C264" i="1"/>
  <c r="AC263" i="1"/>
  <c r="Y263" i="1"/>
  <c r="U263" i="1"/>
  <c r="Q263" i="1"/>
  <c r="M263" i="1"/>
  <c r="I263" i="1"/>
  <c r="E263" i="1"/>
  <c r="A263" i="1"/>
  <c r="AA262" i="1"/>
  <c r="W262" i="1"/>
  <c r="S262" i="1"/>
  <c r="O262" i="1"/>
  <c r="K262" i="1"/>
  <c r="G262" i="1"/>
  <c r="C262" i="1"/>
  <c r="AC261" i="1"/>
  <c r="Y261" i="1"/>
  <c r="U261" i="1"/>
  <c r="Q261" i="1"/>
  <c r="M261" i="1"/>
  <c r="I261" i="1"/>
  <c r="E261" i="1"/>
  <c r="A261" i="1"/>
  <c r="AA260" i="1"/>
  <c r="W260" i="1"/>
  <c r="S260" i="1"/>
  <c r="O260" i="1"/>
  <c r="K260" i="1"/>
  <c r="G260" i="1"/>
  <c r="C260" i="1"/>
  <c r="AC259" i="1"/>
  <c r="Y259" i="1"/>
  <c r="U259" i="1"/>
  <c r="Q259" i="1"/>
  <c r="M259" i="1"/>
  <c r="I259" i="1"/>
  <c r="E259" i="1"/>
  <c r="A259" i="1"/>
  <c r="AA258" i="1"/>
  <c r="W258" i="1"/>
  <c r="S258" i="1"/>
  <c r="O258" i="1"/>
  <c r="K258" i="1"/>
  <c r="G258" i="1"/>
  <c r="C258" i="1"/>
  <c r="AC257" i="1"/>
  <c r="Y257" i="1"/>
  <c r="U257" i="1"/>
  <c r="Q257" i="1"/>
  <c r="M257" i="1"/>
  <c r="I257" i="1"/>
  <c r="E257" i="1"/>
  <c r="A257" i="1"/>
  <c r="AA256" i="1"/>
  <c r="W256" i="1"/>
  <c r="S256" i="1"/>
  <c r="O256" i="1"/>
  <c r="K256" i="1"/>
  <c r="G256" i="1"/>
  <c r="C256" i="1"/>
  <c r="AC255" i="1"/>
  <c r="Y255" i="1"/>
  <c r="U255" i="1"/>
  <c r="Q255" i="1"/>
  <c r="M255" i="1"/>
  <c r="I255" i="1"/>
  <c r="E255" i="1"/>
  <c r="A255" i="1"/>
  <c r="AA254" i="1"/>
  <c r="W254" i="1"/>
  <c r="S254" i="1"/>
  <c r="O254" i="1"/>
  <c r="K254" i="1"/>
  <c r="G254" i="1"/>
  <c r="C254" i="1"/>
  <c r="AC253" i="1"/>
  <c r="Y253" i="1"/>
  <c r="U253" i="1"/>
  <c r="Q253" i="1"/>
  <c r="M253" i="1"/>
  <c r="I253" i="1"/>
  <c r="E253" i="1"/>
  <c r="A253" i="1"/>
  <c r="AA252" i="1"/>
  <c r="W252" i="1"/>
  <c r="S252" i="1"/>
  <c r="O252" i="1"/>
  <c r="K252" i="1"/>
  <c r="G252" i="1"/>
  <c r="C252" i="1"/>
  <c r="AC251" i="1"/>
  <c r="Y251" i="1"/>
  <c r="U251" i="1"/>
  <c r="Q251" i="1"/>
  <c r="M251" i="1"/>
  <c r="I251" i="1"/>
  <c r="E251" i="1"/>
  <c r="A251" i="1"/>
  <c r="AA250" i="1"/>
  <c r="W250" i="1"/>
  <c r="S250" i="1"/>
  <c r="O250" i="1"/>
  <c r="K250" i="1"/>
  <c r="G250" i="1"/>
  <c r="C250" i="1"/>
  <c r="AC249" i="1"/>
  <c r="Y249" i="1"/>
  <c r="U249" i="1"/>
  <c r="Q249" i="1"/>
  <c r="M249" i="1"/>
  <c r="I249" i="1"/>
  <c r="E249" i="1"/>
  <c r="A249" i="1"/>
  <c r="AA248" i="1"/>
  <c r="W248" i="1"/>
  <c r="S248" i="1"/>
  <c r="O248" i="1"/>
  <c r="K248" i="1"/>
  <c r="G248" i="1"/>
  <c r="C248" i="1"/>
  <c r="AC247" i="1"/>
  <c r="Y247" i="1"/>
  <c r="U247" i="1"/>
  <c r="Q247" i="1"/>
  <c r="M247" i="1"/>
  <c r="I247" i="1"/>
  <c r="E247" i="1"/>
  <c r="A247" i="1"/>
  <c r="AA246" i="1"/>
  <c r="W246" i="1"/>
  <c r="S246" i="1"/>
  <c r="O246" i="1"/>
  <c r="K246" i="1"/>
  <c r="G246" i="1"/>
  <c r="C246" i="1"/>
  <c r="AC245" i="1"/>
  <c r="Y245" i="1"/>
  <c r="U245" i="1"/>
  <c r="Q245" i="1"/>
  <c r="M245" i="1"/>
  <c r="I245" i="1"/>
  <c r="E245" i="1"/>
  <c r="A245" i="1"/>
  <c r="AA244" i="1"/>
  <c r="W244" i="1"/>
  <c r="S244" i="1"/>
  <c r="O244" i="1"/>
  <c r="K244" i="1"/>
  <c r="G244" i="1"/>
  <c r="C244" i="1"/>
  <c r="AC243" i="1"/>
  <c r="Y243" i="1"/>
  <c r="U243" i="1"/>
  <c r="Q243" i="1"/>
  <c r="M243" i="1"/>
  <c r="I243" i="1"/>
  <c r="E243" i="1"/>
  <c r="A243" i="1"/>
  <c r="AA242" i="1"/>
  <c r="W242" i="1"/>
  <c r="S242" i="1"/>
  <c r="O242" i="1"/>
  <c r="K242" i="1"/>
  <c r="G242" i="1"/>
  <c r="C242" i="1"/>
  <c r="AC241" i="1"/>
  <c r="Y241" i="1"/>
  <c r="U241" i="1"/>
  <c r="Q241" i="1"/>
  <c r="M241" i="1"/>
  <c r="I241" i="1"/>
  <c r="E241" i="1"/>
  <c r="A241" i="1"/>
  <c r="AA240" i="1"/>
  <c r="W240" i="1"/>
  <c r="S240" i="1"/>
  <c r="O240" i="1"/>
  <c r="K240" i="1"/>
  <c r="G240" i="1"/>
  <c r="C240" i="1"/>
  <c r="AC239" i="1"/>
  <c r="Y239" i="1"/>
  <c r="U239" i="1"/>
  <c r="Q239" i="1"/>
  <c r="M239" i="1"/>
  <c r="I239" i="1"/>
  <c r="E239" i="1"/>
  <c r="A239" i="1"/>
  <c r="AA238" i="1"/>
  <c r="W238" i="1"/>
  <c r="S238" i="1"/>
  <c r="O238" i="1"/>
  <c r="K238" i="1"/>
  <c r="G238" i="1"/>
  <c r="C238" i="1"/>
  <c r="AC237" i="1"/>
  <c r="Y237" i="1"/>
  <c r="U237" i="1"/>
  <c r="Q237" i="1"/>
  <c r="M237" i="1"/>
  <c r="I237" i="1"/>
  <c r="E237" i="1"/>
  <c r="A237" i="1"/>
  <c r="AA236" i="1"/>
  <c r="W236" i="1"/>
  <c r="S236" i="1"/>
  <c r="O236" i="1"/>
  <c r="K236" i="1"/>
  <c r="G236" i="1"/>
  <c r="C236" i="1"/>
  <c r="AC235" i="1"/>
  <c r="Y235" i="1"/>
  <c r="U235" i="1"/>
  <c r="Q235" i="1"/>
  <c r="M235" i="1"/>
  <c r="I235" i="1"/>
  <c r="E235" i="1"/>
  <c r="A235" i="1"/>
  <c r="AA234" i="1"/>
  <c r="W234" i="1"/>
  <c r="S234" i="1"/>
  <c r="O234" i="1"/>
  <c r="K234" i="1"/>
  <c r="G234" i="1"/>
  <c r="C234" i="1"/>
  <c r="AC233" i="1"/>
  <c r="Y233" i="1"/>
  <c r="U233" i="1"/>
  <c r="Q233" i="1"/>
  <c r="M233" i="1"/>
  <c r="I233" i="1"/>
  <c r="E233" i="1"/>
  <c r="A233" i="1"/>
  <c r="AA232" i="1"/>
  <c r="W232" i="1"/>
  <c r="S232" i="1"/>
  <c r="O232" i="1"/>
  <c r="K232" i="1"/>
  <c r="G232" i="1"/>
  <c r="C232" i="1"/>
  <c r="AC231" i="1"/>
  <c r="Y231" i="1"/>
  <c r="U231" i="1"/>
  <c r="Q231" i="1"/>
  <c r="M231" i="1"/>
  <c r="I231" i="1"/>
  <c r="E231" i="1"/>
  <c r="A231" i="1"/>
  <c r="AA230" i="1"/>
  <c r="W230" i="1"/>
  <c r="S230" i="1"/>
  <c r="O230" i="1"/>
  <c r="K230" i="1"/>
  <c r="G230" i="1"/>
  <c r="C230" i="1"/>
  <c r="AC229" i="1"/>
  <c r="Y229" i="1"/>
  <c r="U229" i="1"/>
  <c r="Q229" i="1"/>
  <c r="M229" i="1"/>
  <c r="I229" i="1"/>
  <c r="E229" i="1"/>
  <c r="A229" i="1"/>
  <c r="AA228" i="1"/>
  <c r="W228" i="1"/>
  <c r="S228" i="1"/>
  <c r="O228" i="1"/>
  <c r="K228" i="1"/>
  <c r="G228" i="1"/>
  <c r="C228" i="1"/>
  <c r="AC227" i="1"/>
  <c r="Y227" i="1"/>
  <c r="U227" i="1"/>
  <c r="Q227" i="1"/>
  <c r="M227" i="1"/>
  <c r="I227" i="1"/>
  <c r="E227" i="1"/>
  <c r="A227" i="1"/>
  <c r="AA226" i="1"/>
  <c r="W226" i="1"/>
  <c r="S226" i="1"/>
  <c r="O226" i="1"/>
  <c r="K226" i="1"/>
  <c r="G226" i="1"/>
  <c r="C226" i="1"/>
  <c r="AC225" i="1"/>
  <c r="Y225" i="1"/>
  <c r="U225" i="1"/>
  <c r="Q225" i="1"/>
  <c r="M225" i="1"/>
  <c r="I225" i="1"/>
  <c r="E225" i="1"/>
  <c r="A225" i="1"/>
  <c r="AA224" i="1"/>
  <c r="W224" i="1"/>
  <c r="S224" i="1"/>
  <c r="O224" i="1"/>
  <c r="K224" i="1"/>
  <c r="G224" i="1"/>
  <c r="C224" i="1"/>
  <c r="AC223" i="1"/>
  <c r="Y223" i="1"/>
  <c r="U223" i="1"/>
  <c r="Q223" i="1"/>
  <c r="M223" i="1"/>
  <c r="I223" i="1"/>
  <c r="E223" i="1"/>
  <c r="A223" i="1"/>
  <c r="AA222" i="1"/>
  <c r="W222" i="1"/>
  <c r="S222" i="1"/>
  <c r="O222" i="1"/>
  <c r="K222" i="1"/>
  <c r="G222" i="1"/>
  <c r="C222" i="1"/>
  <c r="AC221" i="1"/>
  <c r="Y221" i="1"/>
  <c r="U221" i="1"/>
  <c r="Q221" i="1"/>
  <c r="M221" i="1"/>
  <c r="I221" i="1"/>
  <c r="E221" i="1"/>
  <c r="A221" i="1"/>
  <c r="AA220" i="1"/>
  <c r="W220" i="1"/>
  <c r="S220" i="1"/>
  <c r="O220" i="1"/>
  <c r="K220" i="1"/>
  <c r="G220" i="1"/>
  <c r="C220" i="1"/>
  <c r="AC219" i="1"/>
  <c r="Y219" i="1"/>
  <c r="U219" i="1"/>
  <c r="Q219" i="1"/>
  <c r="M219" i="1"/>
  <c r="I219" i="1"/>
  <c r="E219" i="1"/>
  <c r="A219" i="1"/>
  <c r="AA218" i="1"/>
  <c r="W218" i="1"/>
  <c r="S218" i="1"/>
  <c r="O218" i="1"/>
  <c r="K218" i="1"/>
  <c r="G218" i="1"/>
  <c r="C218" i="1"/>
  <c r="AC217" i="1"/>
  <c r="Y217" i="1"/>
  <c r="U217" i="1"/>
  <c r="Q217" i="1"/>
  <c r="M217" i="1"/>
  <c r="I217" i="1"/>
  <c r="E217" i="1"/>
  <c r="A217" i="1"/>
  <c r="AA216" i="1"/>
  <c r="W216" i="1"/>
  <c r="S216" i="1"/>
  <c r="O216" i="1"/>
  <c r="K216" i="1"/>
  <c r="G216" i="1"/>
  <c r="C216" i="1"/>
  <c r="AC215" i="1"/>
  <c r="Y215" i="1"/>
  <c r="U215" i="1"/>
  <c r="Q215" i="1"/>
  <c r="M215" i="1"/>
  <c r="I215" i="1"/>
  <c r="E215" i="1"/>
  <c r="A215" i="1"/>
  <c r="AA214" i="1"/>
  <c r="W214" i="1"/>
  <c r="S214" i="1"/>
  <c r="O214" i="1"/>
  <c r="K214" i="1"/>
  <c r="G214" i="1"/>
  <c r="C214" i="1"/>
  <c r="AC213" i="1"/>
  <c r="Y213" i="1"/>
  <c r="U213" i="1"/>
  <c r="Q213" i="1"/>
  <c r="M213" i="1"/>
  <c r="I213" i="1"/>
  <c r="E213" i="1"/>
  <c r="A213" i="1"/>
  <c r="AA212" i="1"/>
  <c r="W212" i="1"/>
  <c r="S212" i="1"/>
  <c r="O212" i="1"/>
  <c r="K212" i="1"/>
  <c r="G212" i="1"/>
  <c r="C212" i="1"/>
  <c r="AC211" i="1"/>
  <c r="Y211" i="1"/>
  <c r="U211" i="1"/>
  <c r="Q211" i="1"/>
  <c r="M211" i="1"/>
  <c r="I211" i="1"/>
  <c r="E211" i="1"/>
  <c r="A211" i="1"/>
  <c r="AA210" i="1"/>
  <c r="W210" i="1"/>
  <c r="S210" i="1"/>
  <c r="O210" i="1"/>
  <c r="K210" i="1"/>
  <c r="G210" i="1"/>
  <c r="C210" i="1"/>
  <c r="AC209" i="1"/>
  <c r="Y209" i="1"/>
  <c r="U209" i="1"/>
  <c r="Q209" i="1"/>
  <c r="M209" i="1"/>
  <c r="I209" i="1"/>
  <c r="E209" i="1"/>
  <c r="W278" i="1"/>
  <c r="O278" i="1"/>
  <c r="G278" i="1"/>
  <c r="AC277" i="1"/>
  <c r="U277" i="1"/>
  <c r="M277" i="1"/>
  <c r="E277" i="1"/>
  <c r="AA276" i="1"/>
  <c r="S276" i="1"/>
  <c r="K276" i="1"/>
  <c r="C276" i="1"/>
  <c r="Y275" i="1"/>
  <c r="Q275" i="1"/>
  <c r="L275" i="1"/>
  <c r="H275" i="1"/>
  <c r="D275" i="1"/>
  <c r="AD274" i="1"/>
  <c r="Z274" i="1"/>
  <c r="V274" i="1"/>
  <c r="R274" i="1"/>
  <c r="N274" i="1"/>
  <c r="J274" i="1"/>
  <c r="F274" i="1"/>
  <c r="B274" i="1"/>
  <c r="AB273" i="1"/>
  <c r="X273" i="1"/>
  <c r="T273" i="1"/>
  <c r="P273" i="1"/>
  <c r="L273" i="1"/>
  <c r="H273" i="1"/>
  <c r="D273" i="1"/>
  <c r="AD272" i="1"/>
  <c r="Z272" i="1"/>
  <c r="V272" i="1"/>
  <c r="R272" i="1"/>
  <c r="N272" i="1"/>
  <c r="J272" i="1"/>
  <c r="F272" i="1"/>
  <c r="B272" i="1"/>
  <c r="AB271" i="1"/>
  <c r="X271" i="1"/>
  <c r="T271" i="1"/>
  <c r="P271" i="1"/>
  <c r="L271" i="1"/>
  <c r="H271" i="1"/>
  <c r="D271" i="1"/>
  <c r="AD270" i="1"/>
  <c r="Z270" i="1"/>
  <c r="V270" i="1"/>
  <c r="R270" i="1"/>
  <c r="N270" i="1"/>
  <c r="J270" i="1"/>
  <c r="F270" i="1"/>
  <c r="B270" i="1"/>
  <c r="AB269" i="1"/>
  <c r="X269" i="1"/>
  <c r="T269" i="1"/>
  <c r="P269" i="1"/>
  <c r="L269" i="1"/>
  <c r="H269" i="1"/>
  <c r="D269" i="1"/>
  <c r="AD268" i="1"/>
  <c r="Z268" i="1"/>
  <c r="V268" i="1"/>
  <c r="R268" i="1"/>
  <c r="N268" i="1"/>
  <c r="J268" i="1"/>
  <c r="F268" i="1"/>
  <c r="B268" i="1"/>
  <c r="AB267" i="1"/>
  <c r="X267" i="1"/>
  <c r="T267" i="1"/>
  <c r="P267" i="1"/>
  <c r="L267" i="1"/>
  <c r="H267" i="1"/>
  <c r="D267" i="1"/>
  <c r="AD266" i="1"/>
  <c r="Z266" i="1"/>
  <c r="V266" i="1"/>
  <c r="R266" i="1"/>
  <c r="N266" i="1"/>
  <c r="J266" i="1"/>
  <c r="F266" i="1"/>
  <c r="B266" i="1"/>
  <c r="AB265" i="1"/>
  <c r="X265" i="1"/>
  <c r="T265" i="1"/>
  <c r="P265" i="1"/>
  <c r="L265" i="1"/>
  <c r="H265" i="1"/>
  <c r="D265" i="1"/>
  <c r="AD264" i="1"/>
  <c r="Z264" i="1"/>
  <c r="V264" i="1"/>
  <c r="R264" i="1"/>
  <c r="N264" i="1"/>
  <c r="J264" i="1"/>
  <c r="F264" i="1"/>
  <c r="B264" i="1"/>
  <c r="AB263" i="1"/>
  <c r="X263" i="1"/>
  <c r="T263" i="1"/>
  <c r="P263" i="1"/>
  <c r="L263" i="1"/>
  <c r="H263" i="1"/>
  <c r="D263" i="1"/>
  <c r="AD262" i="1"/>
  <c r="Z262" i="1"/>
  <c r="V262" i="1"/>
  <c r="R262" i="1"/>
  <c r="N262" i="1"/>
  <c r="J262" i="1"/>
  <c r="F262" i="1"/>
  <c r="B262" i="1"/>
  <c r="AB261" i="1"/>
  <c r="X261" i="1"/>
  <c r="T261" i="1"/>
  <c r="P261" i="1"/>
  <c r="L261" i="1"/>
  <c r="H261" i="1"/>
  <c r="D261" i="1"/>
  <c r="AD260" i="1"/>
  <c r="Z260" i="1"/>
  <c r="V260" i="1"/>
  <c r="R260" i="1"/>
  <c r="N260" i="1"/>
  <c r="J260" i="1"/>
  <c r="F260" i="1"/>
  <c r="B260" i="1"/>
  <c r="AB259" i="1"/>
  <c r="X259" i="1"/>
  <c r="T259" i="1"/>
  <c r="P259" i="1"/>
  <c r="L259" i="1"/>
  <c r="H259" i="1"/>
  <c r="D259" i="1"/>
  <c r="AD258" i="1"/>
  <c r="Z258" i="1"/>
  <c r="V258" i="1"/>
  <c r="R258" i="1"/>
  <c r="N258" i="1"/>
  <c r="J258" i="1"/>
  <c r="F258" i="1"/>
  <c r="B258" i="1"/>
  <c r="AB257" i="1"/>
  <c r="X257" i="1"/>
  <c r="T257" i="1"/>
  <c r="P257" i="1"/>
  <c r="L257" i="1"/>
  <c r="H257" i="1"/>
  <c r="D257" i="1"/>
  <c r="AD256" i="1"/>
  <c r="Z256" i="1"/>
  <c r="V256" i="1"/>
  <c r="R256" i="1"/>
  <c r="N256" i="1"/>
  <c r="J256" i="1"/>
  <c r="F256" i="1"/>
  <c r="B256" i="1"/>
  <c r="AB255" i="1"/>
  <c r="X255" i="1"/>
  <c r="T255" i="1"/>
  <c r="P255" i="1"/>
  <c r="L255" i="1"/>
  <c r="H255" i="1"/>
  <c r="D255" i="1"/>
  <c r="AD254" i="1"/>
  <c r="Z254" i="1"/>
  <c r="V254" i="1"/>
  <c r="R254" i="1"/>
  <c r="N254" i="1"/>
  <c r="J254" i="1"/>
  <c r="F254" i="1"/>
  <c r="B254" i="1"/>
  <c r="AB253" i="1"/>
  <c r="X253" i="1"/>
  <c r="T253" i="1"/>
  <c r="P253" i="1"/>
  <c r="L253" i="1"/>
  <c r="H253" i="1"/>
  <c r="D253" i="1"/>
  <c r="AD252" i="1"/>
  <c r="Z252" i="1"/>
  <c r="V252" i="1"/>
  <c r="R252" i="1"/>
  <c r="N252" i="1"/>
  <c r="J252" i="1"/>
  <c r="F252" i="1"/>
  <c r="B252" i="1"/>
  <c r="AB251" i="1"/>
  <c r="X251" i="1"/>
  <c r="T251" i="1"/>
  <c r="P251" i="1"/>
  <c r="L251" i="1"/>
  <c r="H251" i="1"/>
  <c r="D251" i="1"/>
  <c r="AD250" i="1"/>
  <c r="Z250" i="1"/>
  <c r="V250" i="1"/>
  <c r="R250" i="1"/>
  <c r="N250" i="1"/>
  <c r="J250" i="1"/>
  <c r="F250" i="1"/>
  <c r="B250" i="1"/>
  <c r="AB249" i="1"/>
  <c r="X249" i="1"/>
  <c r="T249" i="1"/>
  <c r="P249" i="1"/>
  <c r="L249" i="1"/>
  <c r="H249" i="1"/>
  <c r="D249" i="1"/>
  <c r="AD248" i="1"/>
  <c r="Z248" i="1"/>
  <c r="V248" i="1"/>
  <c r="R248" i="1"/>
  <c r="N248" i="1"/>
  <c r="J248" i="1"/>
  <c r="F248" i="1"/>
  <c r="B248" i="1"/>
  <c r="AB247" i="1"/>
  <c r="X247" i="1"/>
  <c r="T247" i="1"/>
  <c r="P247" i="1"/>
  <c r="L247" i="1"/>
  <c r="H247" i="1"/>
  <c r="D247" i="1"/>
  <c r="AD246" i="1"/>
  <c r="Z246" i="1"/>
  <c r="V246" i="1"/>
  <c r="R246" i="1"/>
  <c r="N246" i="1"/>
  <c r="J246" i="1"/>
  <c r="F246" i="1"/>
  <c r="B246" i="1"/>
  <c r="AB245" i="1"/>
  <c r="X245" i="1"/>
  <c r="T245" i="1"/>
  <c r="P245" i="1"/>
  <c r="L245" i="1"/>
  <c r="H245" i="1"/>
  <c r="D245" i="1"/>
  <c r="AD244" i="1"/>
  <c r="Z244" i="1"/>
  <c r="V244" i="1"/>
  <c r="R244" i="1"/>
  <c r="N244" i="1"/>
  <c r="J244" i="1"/>
  <c r="F244" i="1"/>
  <c r="B244" i="1"/>
  <c r="AB243" i="1"/>
  <c r="X243" i="1"/>
  <c r="T243" i="1"/>
  <c r="P243" i="1"/>
  <c r="L243" i="1"/>
  <c r="H243" i="1"/>
  <c r="D243" i="1"/>
  <c r="AD242" i="1"/>
  <c r="Z242" i="1"/>
  <c r="V242" i="1"/>
  <c r="R242" i="1"/>
  <c r="N242" i="1"/>
  <c r="J242" i="1"/>
  <c r="F242" i="1"/>
  <c r="B242" i="1"/>
  <c r="AB241" i="1"/>
  <c r="X241" i="1"/>
  <c r="T241" i="1"/>
  <c r="P241" i="1"/>
  <c r="L241" i="1"/>
  <c r="H241" i="1"/>
  <c r="D241" i="1"/>
  <c r="AD240" i="1"/>
  <c r="Z240" i="1"/>
  <c r="V240" i="1"/>
  <c r="R240" i="1"/>
  <c r="N240" i="1"/>
  <c r="J240" i="1"/>
  <c r="F240" i="1"/>
  <c r="B240" i="1"/>
  <c r="AB239" i="1"/>
  <c r="X239" i="1"/>
  <c r="T239" i="1"/>
  <c r="P239" i="1"/>
  <c r="L239" i="1"/>
  <c r="H239" i="1"/>
  <c r="D239" i="1"/>
  <c r="AD238" i="1"/>
  <c r="Z238" i="1"/>
  <c r="V238" i="1"/>
  <c r="R238" i="1"/>
  <c r="N238" i="1"/>
  <c r="J238" i="1"/>
  <c r="F238" i="1"/>
  <c r="B238" i="1"/>
  <c r="AB237" i="1"/>
  <c r="X237" i="1"/>
  <c r="T237" i="1"/>
  <c r="P237" i="1"/>
  <c r="L237" i="1"/>
  <c r="H237" i="1"/>
  <c r="D237" i="1"/>
  <c r="AD236" i="1"/>
  <c r="Z236" i="1"/>
  <c r="V236" i="1"/>
  <c r="R236" i="1"/>
  <c r="N236" i="1"/>
  <c r="J236" i="1"/>
  <c r="F236" i="1"/>
  <c r="B236" i="1"/>
  <c r="AB235" i="1"/>
  <c r="X235" i="1"/>
  <c r="T235" i="1"/>
  <c r="P235" i="1"/>
  <c r="L235" i="1"/>
  <c r="H235" i="1"/>
  <c r="D235" i="1"/>
  <c r="AD234" i="1"/>
  <c r="Z234" i="1"/>
  <c r="V234" i="1"/>
  <c r="R234" i="1"/>
  <c r="N234" i="1"/>
  <c r="J234" i="1"/>
  <c r="F234" i="1"/>
  <c r="B234" i="1"/>
  <c r="AB233" i="1"/>
  <c r="X233" i="1"/>
  <c r="T233" i="1"/>
  <c r="P233" i="1"/>
  <c r="L233" i="1"/>
  <c r="H233" i="1"/>
  <c r="D233" i="1"/>
  <c r="AD232" i="1"/>
  <c r="Z232" i="1"/>
  <c r="V232" i="1"/>
  <c r="R232" i="1"/>
  <c r="N232" i="1"/>
  <c r="J232" i="1"/>
  <c r="F232" i="1"/>
  <c r="B232" i="1"/>
  <c r="AB231" i="1"/>
  <c r="X231" i="1"/>
  <c r="T231" i="1"/>
  <c r="P231" i="1"/>
  <c r="L231" i="1"/>
  <c r="H231" i="1"/>
  <c r="D231" i="1"/>
  <c r="AD230" i="1"/>
  <c r="Z230" i="1"/>
  <c r="V230" i="1"/>
  <c r="R230" i="1"/>
  <c r="N230" i="1"/>
  <c r="J230" i="1"/>
  <c r="F230" i="1"/>
  <c r="B230" i="1"/>
  <c r="AB229" i="1"/>
  <c r="X229" i="1"/>
  <c r="T229" i="1"/>
  <c r="P229" i="1"/>
  <c r="L229" i="1"/>
  <c r="H229" i="1"/>
  <c r="D229" i="1"/>
  <c r="AD228" i="1"/>
  <c r="Z228" i="1"/>
  <c r="V228" i="1"/>
  <c r="R228" i="1"/>
  <c r="N228" i="1"/>
  <c r="J228" i="1"/>
  <c r="F228" i="1"/>
  <c r="B228" i="1"/>
  <c r="AB227" i="1"/>
  <c r="X227" i="1"/>
  <c r="T227" i="1"/>
  <c r="P227" i="1"/>
  <c r="L227" i="1"/>
  <c r="H227" i="1"/>
  <c r="D227" i="1"/>
  <c r="AD226" i="1"/>
  <c r="Z226" i="1"/>
  <c r="V226" i="1"/>
  <c r="R226" i="1"/>
  <c r="N226" i="1"/>
  <c r="J226" i="1"/>
  <c r="F226" i="1"/>
  <c r="B226" i="1"/>
  <c r="AB225" i="1"/>
  <c r="X225" i="1"/>
  <c r="T225" i="1"/>
  <c r="P225" i="1"/>
  <c r="L225" i="1"/>
  <c r="H225" i="1"/>
  <c r="D225" i="1"/>
  <c r="AD224" i="1"/>
  <c r="Z224" i="1"/>
  <c r="V224" i="1"/>
  <c r="R224" i="1"/>
  <c r="N224" i="1"/>
  <c r="J224" i="1"/>
  <c r="F224" i="1"/>
  <c r="B224" i="1"/>
  <c r="AB223" i="1"/>
  <c r="X223" i="1"/>
  <c r="T223" i="1"/>
  <c r="P223" i="1"/>
  <c r="L223" i="1"/>
  <c r="H223" i="1"/>
  <c r="D223" i="1"/>
  <c r="AD222" i="1"/>
  <c r="Z222" i="1"/>
  <c r="V222" i="1"/>
  <c r="R222" i="1"/>
  <c r="N222" i="1"/>
  <c r="J222" i="1"/>
  <c r="F222" i="1"/>
  <c r="B222" i="1"/>
  <c r="AB221" i="1"/>
  <c r="X221" i="1"/>
  <c r="T221" i="1"/>
  <c r="P221" i="1"/>
  <c r="L221" i="1"/>
  <c r="H221" i="1"/>
  <c r="D221" i="1"/>
  <c r="AD220" i="1"/>
  <c r="Z220" i="1"/>
  <c r="V220" i="1"/>
  <c r="R220" i="1"/>
  <c r="N220" i="1"/>
  <c r="J220" i="1"/>
  <c r="F220" i="1"/>
  <c r="B220" i="1"/>
  <c r="AB219" i="1"/>
  <c r="X219" i="1"/>
  <c r="T219" i="1"/>
  <c r="P219" i="1"/>
  <c r="L219" i="1"/>
  <c r="H219" i="1"/>
  <c r="D219" i="1"/>
  <c r="AD218" i="1"/>
  <c r="Z218" i="1"/>
  <c r="V218" i="1"/>
  <c r="R218" i="1"/>
  <c r="N218" i="1"/>
  <c r="J218" i="1"/>
  <c r="F218" i="1"/>
  <c r="B218" i="1"/>
  <c r="AB217" i="1"/>
  <c r="X217" i="1"/>
  <c r="T217" i="1"/>
  <c r="P217" i="1"/>
  <c r="L217" i="1"/>
  <c r="H217" i="1"/>
  <c r="D217" i="1"/>
  <c r="AD216" i="1"/>
  <c r="Z216" i="1"/>
  <c r="V216" i="1"/>
  <c r="R216" i="1"/>
  <c r="N216" i="1"/>
  <c r="J216" i="1"/>
  <c r="F216" i="1"/>
  <c r="B216" i="1"/>
  <c r="AB215" i="1"/>
  <c r="X215" i="1"/>
  <c r="T215" i="1"/>
  <c r="P215" i="1"/>
  <c r="L215" i="1"/>
  <c r="H215" i="1"/>
  <c r="D215" i="1"/>
  <c r="AD214" i="1"/>
  <c r="Z214" i="1"/>
  <c r="V214" i="1"/>
  <c r="R214" i="1"/>
  <c r="N214" i="1"/>
  <c r="J214" i="1"/>
  <c r="F214" i="1"/>
  <c r="B214" i="1"/>
  <c r="AB213" i="1"/>
  <c r="X213" i="1"/>
  <c r="T213" i="1"/>
  <c r="P213" i="1"/>
  <c r="L213" i="1"/>
  <c r="H213" i="1"/>
  <c r="D213" i="1"/>
  <c r="AD212" i="1"/>
  <c r="Z212" i="1"/>
  <c r="V212" i="1"/>
  <c r="R212" i="1"/>
  <c r="N212" i="1"/>
  <c r="J212" i="1"/>
  <c r="F212" i="1"/>
  <c r="B212" i="1"/>
  <c r="AB211" i="1"/>
  <c r="X211" i="1"/>
  <c r="T211" i="1"/>
  <c r="P211" i="1"/>
  <c r="L211" i="1"/>
  <c r="H211" i="1"/>
  <c r="D211" i="1"/>
  <c r="AD210" i="1"/>
  <c r="Z210" i="1"/>
  <c r="V210" i="1"/>
  <c r="R210" i="1"/>
  <c r="N210" i="1"/>
  <c r="J210" i="1"/>
  <c r="F210" i="1"/>
  <c r="B210" i="1"/>
  <c r="AB209" i="1"/>
  <c r="X209" i="1"/>
  <c r="T209" i="1"/>
  <c r="P209" i="1"/>
  <c r="L209" i="1"/>
  <c r="H209" i="1"/>
  <c r="D209" i="1"/>
  <c r="AD208" i="1"/>
  <c r="V278" i="1"/>
  <c r="N278" i="1"/>
  <c r="F278" i="1"/>
  <c r="AB277" i="1"/>
  <c r="T277" i="1"/>
  <c r="L277" i="1"/>
  <c r="D277" i="1"/>
  <c r="Z276" i="1"/>
  <c r="R276" i="1"/>
  <c r="J276" i="1"/>
  <c r="B276" i="1"/>
  <c r="X275" i="1"/>
  <c r="P275" i="1"/>
  <c r="K275" i="1"/>
  <c r="G275" i="1"/>
  <c r="C275" i="1"/>
  <c r="AC274" i="1"/>
  <c r="Y274" i="1"/>
  <c r="U274" i="1"/>
  <c r="Q274" i="1"/>
  <c r="M274" i="1"/>
  <c r="I274" i="1"/>
  <c r="E274" i="1"/>
  <c r="A274" i="1"/>
  <c r="AA273" i="1"/>
  <c r="W273" i="1"/>
  <c r="S273" i="1"/>
  <c r="O273" i="1"/>
  <c r="K273" i="1"/>
  <c r="G273" i="1"/>
  <c r="C273" i="1"/>
  <c r="AC272" i="1"/>
  <c r="Y272" i="1"/>
  <c r="U272" i="1"/>
  <c r="Q272" i="1"/>
  <c r="M272" i="1"/>
  <c r="I272" i="1"/>
  <c r="E272" i="1"/>
  <c r="A272" i="1"/>
  <c r="AA271" i="1"/>
  <c r="W271" i="1"/>
  <c r="S271" i="1"/>
  <c r="O271" i="1"/>
  <c r="K271" i="1"/>
  <c r="G271" i="1"/>
  <c r="C271" i="1"/>
  <c r="AC270" i="1"/>
  <c r="Y270" i="1"/>
  <c r="U270" i="1"/>
  <c r="Q270" i="1"/>
  <c r="M270" i="1"/>
  <c r="I270" i="1"/>
  <c r="E270" i="1"/>
  <c r="A270" i="1"/>
  <c r="AA269" i="1"/>
  <c r="W269" i="1"/>
  <c r="S269" i="1"/>
  <c r="O269" i="1"/>
  <c r="K269" i="1"/>
  <c r="G269" i="1"/>
  <c r="C269" i="1"/>
  <c r="AC268" i="1"/>
  <c r="Y268" i="1"/>
  <c r="U268" i="1"/>
  <c r="Q268" i="1"/>
  <c r="M268" i="1"/>
  <c r="I268" i="1"/>
  <c r="E268" i="1"/>
  <c r="A268" i="1"/>
  <c r="AA267" i="1"/>
  <c r="W267" i="1"/>
  <c r="S267" i="1"/>
  <c r="O267" i="1"/>
  <c r="K267" i="1"/>
  <c r="G267" i="1"/>
  <c r="C267" i="1"/>
  <c r="AC266" i="1"/>
  <c r="Y266" i="1"/>
  <c r="U266" i="1"/>
  <c r="Q266" i="1"/>
  <c r="M266" i="1"/>
  <c r="I266" i="1"/>
  <c r="E266" i="1"/>
  <c r="A266" i="1"/>
  <c r="AA265" i="1"/>
  <c r="W265" i="1"/>
  <c r="S265" i="1"/>
  <c r="O265" i="1"/>
  <c r="K265" i="1"/>
  <c r="G265" i="1"/>
  <c r="C265" i="1"/>
  <c r="AC264" i="1"/>
  <c r="Y264" i="1"/>
  <c r="U264" i="1"/>
  <c r="Q264" i="1"/>
  <c r="M264" i="1"/>
  <c r="I264" i="1"/>
  <c r="E264" i="1"/>
  <c r="A264" i="1"/>
  <c r="AA263" i="1"/>
  <c r="W263" i="1"/>
  <c r="S263" i="1"/>
  <c r="O263" i="1"/>
  <c r="K263" i="1"/>
  <c r="G263" i="1"/>
  <c r="C263" i="1"/>
  <c r="AC262" i="1"/>
  <c r="Y262" i="1"/>
  <c r="U262" i="1"/>
  <c r="Q262" i="1"/>
  <c r="M262" i="1"/>
  <c r="I262" i="1"/>
  <c r="E262" i="1"/>
  <c r="A262" i="1"/>
  <c r="AA261" i="1"/>
  <c r="W261" i="1"/>
  <c r="S261" i="1"/>
  <c r="O261" i="1"/>
  <c r="K261" i="1"/>
  <c r="G261" i="1"/>
  <c r="C261" i="1"/>
  <c r="AC260" i="1"/>
  <c r="Y260" i="1"/>
  <c r="U260" i="1"/>
  <c r="Q260" i="1"/>
  <c r="M260" i="1"/>
  <c r="I260" i="1"/>
  <c r="E260" i="1"/>
  <c r="A260" i="1"/>
  <c r="AA259" i="1"/>
  <c r="W259" i="1"/>
  <c r="S259" i="1"/>
  <c r="O259" i="1"/>
  <c r="K259" i="1"/>
  <c r="G259" i="1"/>
  <c r="C259" i="1"/>
  <c r="AC258" i="1"/>
  <c r="Y258" i="1"/>
  <c r="U258" i="1"/>
  <c r="Q258" i="1"/>
  <c r="M258" i="1"/>
  <c r="I258" i="1"/>
  <c r="E258" i="1"/>
  <c r="A258" i="1"/>
  <c r="AA257" i="1"/>
  <c r="W257" i="1"/>
  <c r="S257" i="1"/>
  <c r="O257" i="1"/>
  <c r="K257" i="1"/>
  <c r="G257" i="1"/>
  <c r="C257" i="1"/>
  <c r="AC256" i="1"/>
  <c r="Y256" i="1"/>
  <c r="U256" i="1"/>
  <c r="Q256" i="1"/>
  <c r="M256" i="1"/>
  <c r="I256" i="1"/>
  <c r="E256" i="1"/>
  <c r="A256" i="1"/>
  <c r="AA255" i="1"/>
  <c r="W255" i="1"/>
  <c r="S255" i="1"/>
  <c r="O255" i="1"/>
  <c r="K255" i="1"/>
  <c r="G255" i="1"/>
  <c r="C255" i="1"/>
  <c r="AC254" i="1"/>
  <c r="Y254" i="1"/>
  <c r="U254" i="1"/>
  <c r="Q254" i="1"/>
  <c r="M254" i="1"/>
  <c r="I254" i="1"/>
  <c r="E254" i="1"/>
  <c r="A254" i="1"/>
  <c r="AA253" i="1"/>
  <c r="W253" i="1"/>
  <c r="S253" i="1"/>
  <c r="O253" i="1"/>
  <c r="K253" i="1"/>
  <c r="G253" i="1"/>
  <c r="C253" i="1"/>
  <c r="AC252" i="1"/>
  <c r="Y252" i="1"/>
  <c r="U252" i="1"/>
  <c r="Q252" i="1"/>
  <c r="M252" i="1"/>
  <c r="I252" i="1"/>
  <c r="E252" i="1"/>
  <c r="A252" i="1"/>
  <c r="AA251" i="1"/>
  <c r="W251" i="1"/>
  <c r="S251" i="1"/>
  <c r="O251" i="1"/>
  <c r="K251" i="1"/>
  <c r="G251" i="1"/>
  <c r="C251" i="1"/>
  <c r="AC250" i="1"/>
  <c r="Y250" i="1"/>
  <c r="U250" i="1"/>
  <c r="Q250" i="1"/>
  <c r="M250" i="1"/>
  <c r="I250" i="1"/>
  <c r="E250" i="1"/>
  <c r="A250" i="1"/>
  <c r="AA249" i="1"/>
  <c r="W249" i="1"/>
  <c r="S249" i="1"/>
  <c r="O249" i="1"/>
  <c r="K249" i="1"/>
  <c r="G249" i="1"/>
  <c r="C249" i="1"/>
  <c r="AC248" i="1"/>
  <c r="Y248" i="1"/>
  <c r="U248" i="1"/>
  <c r="Q248" i="1"/>
  <c r="M248" i="1"/>
  <c r="I248" i="1"/>
  <c r="E248" i="1"/>
  <c r="A248" i="1"/>
  <c r="AA247" i="1"/>
  <c r="W247" i="1"/>
  <c r="S247" i="1"/>
  <c r="O247" i="1"/>
  <c r="K247" i="1"/>
  <c r="G247" i="1"/>
  <c r="C247" i="1"/>
  <c r="AC246" i="1"/>
  <c r="Y246" i="1"/>
  <c r="U246" i="1"/>
  <c r="Q246" i="1"/>
  <c r="M246" i="1"/>
  <c r="I246" i="1"/>
  <c r="E246" i="1"/>
  <c r="A246" i="1"/>
  <c r="AA245" i="1"/>
  <c r="W245" i="1"/>
  <c r="S245" i="1"/>
  <c r="O245" i="1"/>
  <c r="K245" i="1"/>
  <c r="G245" i="1"/>
  <c r="C245" i="1"/>
  <c r="AC244" i="1"/>
  <c r="Y244" i="1"/>
  <c r="U244" i="1"/>
  <c r="Q244" i="1"/>
  <c r="M244" i="1"/>
  <c r="I244" i="1"/>
  <c r="E244" i="1"/>
  <c r="A244" i="1"/>
  <c r="AA243" i="1"/>
  <c r="W243" i="1"/>
  <c r="S243" i="1"/>
  <c r="O243" i="1"/>
  <c r="K243" i="1"/>
  <c r="G243" i="1"/>
  <c r="C243" i="1"/>
  <c r="AC242" i="1"/>
  <c r="Y242" i="1"/>
  <c r="U242" i="1"/>
  <c r="Q242" i="1"/>
  <c r="M242" i="1"/>
  <c r="I242" i="1"/>
  <c r="E242" i="1"/>
  <c r="A242" i="1"/>
  <c r="AA241" i="1"/>
  <c r="W241" i="1"/>
  <c r="S241" i="1"/>
  <c r="O241" i="1"/>
  <c r="K241" i="1"/>
  <c r="G241" i="1"/>
  <c r="C241" i="1"/>
  <c r="AC240" i="1"/>
  <c r="Y240" i="1"/>
  <c r="U240" i="1"/>
  <c r="Q240" i="1"/>
  <c r="M240" i="1"/>
  <c r="I240" i="1"/>
  <c r="E240" i="1"/>
  <c r="A240" i="1"/>
  <c r="AA239" i="1"/>
  <c r="W239" i="1"/>
  <c r="S239" i="1"/>
  <c r="O239" i="1"/>
  <c r="K239" i="1"/>
  <c r="G239" i="1"/>
  <c r="C239" i="1"/>
  <c r="AC238" i="1"/>
  <c r="Y238" i="1"/>
  <c r="U238" i="1"/>
  <c r="Q238" i="1"/>
  <c r="M238" i="1"/>
  <c r="I238" i="1"/>
  <c r="E238" i="1"/>
  <c r="A238" i="1"/>
  <c r="AA237" i="1"/>
  <c r="W237" i="1"/>
  <c r="S237" i="1"/>
  <c r="O237" i="1"/>
  <c r="K237" i="1"/>
  <c r="G237" i="1"/>
  <c r="C237" i="1"/>
  <c r="AC236" i="1"/>
  <c r="Y236" i="1"/>
  <c r="U236" i="1"/>
  <c r="Q236" i="1"/>
  <c r="M236" i="1"/>
  <c r="I236" i="1"/>
  <c r="E236" i="1"/>
  <c r="A236" i="1"/>
  <c r="AA235" i="1"/>
  <c r="W235" i="1"/>
  <c r="S235" i="1"/>
  <c r="O235" i="1"/>
  <c r="K235" i="1"/>
  <c r="G235" i="1"/>
  <c r="C235" i="1"/>
  <c r="AC234" i="1"/>
  <c r="Y234" i="1"/>
  <c r="U234" i="1"/>
  <c r="Q234" i="1"/>
  <c r="M234" i="1"/>
  <c r="I234" i="1"/>
  <c r="E234" i="1"/>
  <c r="A234" i="1"/>
  <c r="AA233" i="1"/>
  <c r="W233" i="1"/>
  <c r="S233" i="1"/>
  <c r="O233" i="1"/>
  <c r="K233" i="1"/>
  <c r="G233" i="1"/>
  <c r="C233" i="1"/>
  <c r="AC232" i="1"/>
  <c r="Y232" i="1"/>
  <c r="U232" i="1"/>
  <c r="Q232" i="1"/>
  <c r="M232" i="1"/>
  <c r="I232" i="1"/>
  <c r="E232" i="1"/>
  <c r="A232" i="1"/>
  <c r="AA231" i="1"/>
  <c r="W231" i="1"/>
  <c r="S231" i="1"/>
  <c r="O231" i="1"/>
  <c r="K231" i="1"/>
  <c r="G231" i="1"/>
  <c r="C231" i="1"/>
  <c r="AC230" i="1"/>
  <c r="Y230" i="1"/>
  <c r="U230" i="1"/>
  <c r="Q230" i="1"/>
  <c r="M230" i="1"/>
  <c r="I230" i="1"/>
  <c r="E230" i="1"/>
  <c r="A230" i="1"/>
  <c r="AA229" i="1"/>
  <c r="W229" i="1"/>
  <c r="S229" i="1"/>
  <c r="O229" i="1"/>
  <c r="K229" i="1"/>
  <c r="G229" i="1"/>
  <c r="C229" i="1"/>
  <c r="AC228" i="1"/>
  <c r="Y228" i="1"/>
  <c r="U228" i="1"/>
  <c r="Q228" i="1"/>
  <c r="M228" i="1"/>
  <c r="I228" i="1"/>
  <c r="E228" i="1"/>
  <c r="A228" i="1"/>
  <c r="AA227" i="1"/>
  <c r="W227" i="1"/>
  <c r="S227" i="1"/>
  <c r="O227" i="1"/>
  <c r="K227" i="1"/>
  <c r="G227" i="1"/>
  <c r="C227" i="1"/>
  <c r="AC226" i="1"/>
  <c r="Y226" i="1"/>
  <c r="U226" i="1"/>
  <c r="Q226" i="1"/>
  <c r="M226" i="1"/>
  <c r="I226" i="1"/>
  <c r="E226" i="1"/>
  <c r="A226" i="1"/>
  <c r="AA225" i="1"/>
  <c r="W225" i="1"/>
  <c r="S225" i="1"/>
  <c r="O225" i="1"/>
  <c r="K225" i="1"/>
  <c r="G225" i="1"/>
  <c r="C225" i="1"/>
  <c r="AC224" i="1"/>
  <c r="Y224" i="1"/>
  <c r="U224" i="1"/>
  <c r="Q224" i="1"/>
  <c r="M224" i="1"/>
  <c r="I224" i="1"/>
  <c r="E224" i="1"/>
  <c r="A224" i="1"/>
  <c r="AA223" i="1"/>
  <c r="W223" i="1"/>
  <c r="S223" i="1"/>
  <c r="O223" i="1"/>
  <c r="K223" i="1"/>
  <c r="G223" i="1"/>
  <c r="C223" i="1"/>
  <c r="AC222" i="1"/>
  <c r="Y222" i="1"/>
  <c r="U222" i="1"/>
  <c r="Q222" i="1"/>
  <c r="M222" i="1"/>
  <c r="I222" i="1"/>
  <c r="E222" i="1"/>
  <c r="A222" i="1"/>
  <c r="AA221" i="1"/>
  <c r="W221" i="1"/>
  <c r="S221" i="1"/>
  <c r="O221" i="1"/>
  <c r="K221" i="1"/>
  <c r="G221" i="1"/>
  <c r="C221" i="1"/>
  <c r="AC220" i="1"/>
  <c r="Y220" i="1"/>
  <c r="U220" i="1"/>
  <c r="Q220" i="1"/>
  <c r="M220" i="1"/>
  <c r="I220" i="1"/>
  <c r="E220" i="1"/>
  <c r="A220" i="1"/>
  <c r="AA219" i="1"/>
  <c r="W219" i="1"/>
  <c r="S219" i="1"/>
  <c r="O219" i="1"/>
  <c r="K219" i="1"/>
  <c r="G219" i="1"/>
  <c r="C219" i="1"/>
  <c r="AC218" i="1"/>
  <c r="Y218" i="1"/>
  <c r="U218" i="1"/>
  <c r="Q218" i="1"/>
  <c r="M218" i="1"/>
  <c r="I218" i="1"/>
  <c r="E218" i="1"/>
  <c r="A218" i="1"/>
  <c r="AA217" i="1"/>
  <c r="W217" i="1"/>
  <c r="S217" i="1"/>
  <c r="O217" i="1"/>
  <c r="K217" i="1"/>
  <c r="G217" i="1"/>
  <c r="C217" i="1"/>
  <c r="AC216" i="1"/>
  <c r="Y216" i="1"/>
  <c r="U216" i="1"/>
  <c r="Q216" i="1"/>
  <c r="M216" i="1"/>
  <c r="I216" i="1"/>
  <c r="E216" i="1"/>
  <c r="A216" i="1"/>
  <c r="AA215" i="1"/>
  <c r="W215" i="1"/>
  <c r="S215" i="1"/>
  <c r="O215" i="1"/>
  <c r="K215" i="1"/>
  <c r="G215" i="1"/>
  <c r="C215" i="1"/>
  <c r="AC214" i="1"/>
  <c r="Y214" i="1"/>
  <c r="U214" i="1"/>
  <c r="Q214" i="1"/>
  <c r="M214" i="1"/>
  <c r="I214" i="1"/>
  <c r="E214" i="1"/>
  <c r="A214" i="1"/>
  <c r="AA213" i="1"/>
  <c r="W213" i="1"/>
  <c r="S213" i="1"/>
  <c r="O213" i="1"/>
  <c r="K213" i="1"/>
  <c r="G213" i="1"/>
  <c r="C213" i="1"/>
  <c r="AC212" i="1"/>
  <c r="Y212" i="1"/>
  <c r="U212" i="1"/>
  <c r="Q212" i="1"/>
  <c r="M212" i="1"/>
  <c r="I212" i="1"/>
  <c r="E212" i="1"/>
  <c r="A212" i="1"/>
  <c r="AA211" i="1"/>
  <c r="W211" i="1"/>
  <c r="S211" i="1"/>
  <c r="O211" i="1"/>
  <c r="K211" i="1"/>
  <c r="G211" i="1"/>
  <c r="C211" i="1"/>
  <c r="AC210" i="1"/>
  <c r="Y210" i="1"/>
  <c r="U210" i="1"/>
  <c r="Q210" i="1"/>
  <c r="M210" i="1"/>
  <c r="I210" i="1"/>
  <c r="E210" i="1"/>
  <c r="A210" i="1"/>
  <c r="AA209" i="1"/>
  <c r="W209" i="1"/>
  <c r="S209" i="1"/>
  <c r="O209" i="1"/>
  <c r="K209" i="1"/>
  <c r="G209" i="1"/>
  <c r="AA208" i="1"/>
  <c r="V208" i="1"/>
  <c r="Q208" i="1"/>
  <c r="M208" i="1"/>
  <c r="I208" i="1"/>
  <c r="E208" i="1"/>
  <c r="A208" i="1"/>
  <c r="AA207" i="1"/>
  <c r="W207" i="1"/>
  <c r="S207" i="1"/>
  <c r="O207" i="1"/>
  <c r="K207" i="1"/>
  <c r="G207" i="1"/>
  <c r="C207" i="1"/>
  <c r="AC206" i="1"/>
  <c r="Y206" i="1"/>
  <c r="U206" i="1"/>
  <c r="Q206" i="1"/>
  <c r="M206" i="1"/>
  <c r="I206" i="1"/>
  <c r="E206" i="1"/>
  <c r="A206" i="1"/>
  <c r="AA205" i="1"/>
  <c r="W205" i="1"/>
  <c r="S205" i="1"/>
  <c r="O205" i="1"/>
  <c r="K205" i="1"/>
  <c r="G205" i="1"/>
  <c r="C205" i="1"/>
  <c r="AC204" i="1"/>
  <c r="Y204" i="1"/>
  <c r="U204" i="1"/>
  <c r="Q204" i="1"/>
  <c r="M204" i="1"/>
  <c r="I204" i="1"/>
  <c r="E204" i="1"/>
  <c r="A204" i="1"/>
  <c r="AA203" i="1"/>
  <c r="W203" i="1"/>
  <c r="S203" i="1"/>
  <c r="O203" i="1"/>
  <c r="K203" i="1"/>
  <c r="G203" i="1"/>
  <c r="C203" i="1"/>
  <c r="AC202" i="1"/>
  <c r="Y202" i="1"/>
  <c r="U202" i="1"/>
  <c r="Q202" i="1"/>
  <c r="M202" i="1"/>
  <c r="I202" i="1"/>
  <c r="E202" i="1"/>
  <c r="A202" i="1"/>
  <c r="AA201" i="1"/>
  <c r="W201" i="1"/>
  <c r="S201" i="1"/>
  <c r="O201" i="1"/>
  <c r="K201" i="1"/>
  <c r="G201" i="1"/>
  <c r="C201" i="1"/>
  <c r="AC200" i="1"/>
  <c r="Y200" i="1"/>
  <c r="U200" i="1"/>
  <c r="Q200" i="1"/>
  <c r="M200" i="1"/>
  <c r="I200" i="1"/>
  <c r="E200" i="1"/>
  <c r="A200" i="1"/>
  <c r="AA199" i="1"/>
  <c r="W199" i="1"/>
  <c r="S199" i="1"/>
  <c r="O199" i="1"/>
  <c r="K199" i="1"/>
  <c r="G199" i="1"/>
  <c r="C199" i="1"/>
  <c r="AC198" i="1"/>
  <c r="Y198" i="1"/>
  <c r="U198" i="1"/>
  <c r="Q198" i="1"/>
  <c r="M198" i="1"/>
  <c r="I198" i="1"/>
  <c r="E198" i="1"/>
  <c r="A198" i="1"/>
  <c r="AA197" i="1"/>
  <c r="W197" i="1"/>
  <c r="S197" i="1"/>
  <c r="O197" i="1"/>
  <c r="K197" i="1"/>
  <c r="G197" i="1"/>
  <c r="C197" i="1"/>
  <c r="AC196" i="1"/>
  <c r="Y196" i="1"/>
  <c r="U196" i="1"/>
  <c r="Q196" i="1"/>
  <c r="M196" i="1"/>
  <c r="I196" i="1"/>
  <c r="E196" i="1"/>
  <c r="A196" i="1"/>
  <c r="AA195" i="1"/>
  <c r="W195" i="1"/>
  <c r="S195" i="1"/>
  <c r="O195" i="1"/>
  <c r="K195" i="1"/>
  <c r="G195" i="1"/>
  <c r="C195" i="1"/>
  <c r="AC194" i="1"/>
  <c r="Y194" i="1"/>
  <c r="U194" i="1"/>
  <c r="Q194" i="1"/>
  <c r="M194" i="1"/>
  <c r="I194" i="1"/>
  <c r="E194" i="1"/>
  <c r="A194" i="1"/>
  <c r="AA193" i="1"/>
  <c r="W193" i="1"/>
  <c r="S193" i="1"/>
  <c r="O193" i="1"/>
  <c r="K193" i="1"/>
  <c r="G193" i="1"/>
  <c r="C193" i="1"/>
  <c r="AC192" i="1"/>
  <c r="Y192" i="1"/>
  <c r="U192" i="1"/>
  <c r="Q192" i="1"/>
  <c r="M192" i="1"/>
  <c r="I192" i="1"/>
  <c r="E192" i="1"/>
  <c r="A192" i="1"/>
  <c r="AA191" i="1"/>
  <c r="W191" i="1"/>
  <c r="S191" i="1"/>
  <c r="O191" i="1"/>
  <c r="K191" i="1"/>
  <c r="G191" i="1"/>
  <c r="C191" i="1"/>
  <c r="AC190" i="1"/>
  <c r="Y190" i="1"/>
  <c r="U190" i="1"/>
  <c r="Q190" i="1"/>
  <c r="M190" i="1"/>
  <c r="I190" i="1"/>
  <c r="E190" i="1"/>
  <c r="A190" i="1"/>
  <c r="AA189" i="1"/>
  <c r="W189" i="1"/>
  <c r="S189" i="1"/>
  <c r="O189" i="1"/>
  <c r="K189" i="1"/>
  <c r="G189" i="1"/>
  <c r="C189" i="1"/>
  <c r="AC188" i="1"/>
  <c r="Y188" i="1"/>
  <c r="U188" i="1"/>
  <c r="Q188" i="1"/>
  <c r="M188" i="1"/>
  <c r="I188" i="1"/>
  <c r="E188" i="1"/>
  <c r="A188" i="1"/>
  <c r="AA187" i="1"/>
  <c r="W187" i="1"/>
  <c r="S187" i="1"/>
  <c r="O187" i="1"/>
  <c r="K187" i="1"/>
  <c r="G187" i="1"/>
  <c r="C187" i="1"/>
  <c r="AC186" i="1"/>
  <c r="Y186" i="1"/>
  <c r="U186" i="1"/>
  <c r="Q186" i="1"/>
  <c r="M186" i="1"/>
  <c r="I186" i="1"/>
  <c r="E186" i="1"/>
  <c r="A186" i="1"/>
  <c r="AA185" i="1"/>
  <c r="W185" i="1"/>
  <c r="S185" i="1"/>
  <c r="O185" i="1"/>
  <c r="K185" i="1"/>
  <c r="G185" i="1"/>
  <c r="C185" i="1"/>
  <c r="AC184" i="1"/>
  <c r="Y184" i="1"/>
  <c r="U184" i="1"/>
  <c r="Q184" i="1"/>
  <c r="M184" i="1"/>
  <c r="I184" i="1"/>
  <c r="E184" i="1"/>
  <c r="A184" i="1"/>
  <c r="AA183" i="1"/>
  <c r="W183" i="1"/>
  <c r="S183" i="1"/>
  <c r="O183" i="1"/>
  <c r="K183" i="1"/>
  <c r="G183" i="1"/>
  <c r="C183" i="1"/>
  <c r="AC182" i="1"/>
  <c r="Y182" i="1"/>
  <c r="U182" i="1"/>
  <c r="Q182" i="1"/>
  <c r="M182" i="1"/>
  <c r="I182" i="1"/>
  <c r="E182" i="1"/>
  <c r="A182" i="1"/>
  <c r="AA181" i="1"/>
  <c r="W181" i="1"/>
  <c r="S181" i="1"/>
  <c r="O181" i="1"/>
  <c r="K181" i="1"/>
  <c r="G181" i="1"/>
  <c r="C181" i="1"/>
  <c r="AC180" i="1"/>
  <c r="Y180" i="1"/>
  <c r="U180" i="1"/>
  <c r="Q180" i="1"/>
  <c r="M180" i="1"/>
  <c r="I180" i="1"/>
  <c r="E180" i="1"/>
  <c r="A180" i="1"/>
  <c r="AA179" i="1"/>
  <c r="W179" i="1"/>
  <c r="S179" i="1"/>
  <c r="O179" i="1"/>
  <c r="K179" i="1"/>
  <c r="G179" i="1"/>
  <c r="C179" i="1"/>
  <c r="AC178" i="1"/>
  <c r="Y178" i="1"/>
  <c r="U178" i="1"/>
  <c r="Q178" i="1"/>
  <c r="M178" i="1"/>
  <c r="I178" i="1"/>
  <c r="E178" i="1"/>
  <c r="A178" i="1"/>
  <c r="AA177" i="1"/>
  <c r="W177" i="1"/>
  <c r="S177" i="1"/>
  <c r="O177" i="1"/>
  <c r="K177" i="1"/>
  <c r="G177" i="1"/>
  <c r="C177" i="1"/>
  <c r="AC176" i="1"/>
  <c r="Y176" i="1"/>
  <c r="U176" i="1"/>
  <c r="Q176" i="1"/>
  <c r="M176" i="1"/>
  <c r="I176" i="1"/>
  <c r="E176" i="1"/>
  <c r="A176" i="1"/>
  <c r="AA175" i="1"/>
  <c r="W175" i="1"/>
  <c r="S175" i="1"/>
  <c r="O175" i="1"/>
  <c r="K175" i="1"/>
  <c r="G175" i="1"/>
  <c r="C175" i="1"/>
  <c r="AC174" i="1"/>
  <c r="Y174" i="1"/>
  <c r="U174" i="1"/>
  <c r="Q174" i="1"/>
  <c r="M174" i="1"/>
  <c r="I174" i="1"/>
  <c r="E174" i="1"/>
  <c r="A174" i="1"/>
  <c r="AA173" i="1"/>
  <c r="W173" i="1"/>
  <c r="S173" i="1"/>
  <c r="O173" i="1"/>
  <c r="K173" i="1"/>
  <c r="G173" i="1"/>
  <c r="C173" i="1"/>
  <c r="AC172" i="1"/>
  <c r="Y172" i="1"/>
  <c r="U172" i="1"/>
  <c r="Q172" i="1"/>
  <c r="M172" i="1"/>
  <c r="I172" i="1"/>
  <c r="E172" i="1"/>
  <c r="A172" i="1"/>
  <c r="AA171" i="1"/>
  <c r="W171" i="1"/>
  <c r="S171" i="1"/>
  <c r="O171" i="1"/>
  <c r="K171" i="1"/>
  <c r="G171" i="1"/>
  <c r="C171" i="1"/>
  <c r="AC170" i="1"/>
  <c r="Y170" i="1"/>
  <c r="U170" i="1"/>
  <c r="Q170" i="1"/>
  <c r="M170" i="1"/>
  <c r="I170" i="1"/>
  <c r="E170" i="1"/>
  <c r="A170" i="1"/>
  <c r="AA169" i="1"/>
  <c r="W169" i="1"/>
  <c r="S169" i="1"/>
  <c r="O169" i="1"/>
  <c r="K169" i="1"/>
  <c r="G169" i="1"/>
  <c r="C169" i="1"/>
  <c r="AC168" i="1"/>
  <c r="Y168" i="1"/>
  <c r="U168" i="1"/>
  <c r="Q168" i="1"/>
  <c r="M168" i="1"/>
  <c r="I168" i="1"/>
  <c r="E168" i="1"/>
  <c r="A168" i="1"/>
  <c r="AA167" i="1"/>
  <c r="W167" i="1"/>
  <c r="S167" i="1"/>
  <c r="O167" i="1"/>
  <c r="K167" i="1"/>
  <c r="G167" i="1"/>
  <c r="C167" i="1"/>
  <c r="AC166" i="1"/>
  <c r="Y166" i="1"/>
  <c r="U166" i="1"/>
  <c r="Q166" i="1"/>
  <c r="M166" i="1"/>
  <c r="I166" i="1"/>
  <c r="E166" i="1"/>
  <c r="A166" i="1"/>
  <c r="AA165" i="1"/>
  <c r="W165" i="1"/>
  <c r="S165" i="1"/>
  <c r="O165" i="1"/>
  <c r="K165" i="1"/>
  <c r="G165" i="1"/>
  <c r="C165" i="1"/>
  <c r="AC164" i="1"/>
  <c r="Y164" i="1"/>
  <c r="U164" i="1"/>
  <c r="Q164" i="1"/>
  <c r="M164" i="1"/>
  <c r="I164" i="1"/>
  <c r="E164" i="1"/>
  <c r="A164" i="1"/>
  <c r="AA163" i="1"/>
  <c r="W163" i="1"/>
  <c r="S163" i="1"/>
  <c r="O163" i="1"/>
  <c r="K163" i="1"/>
  <c r="G163" i="1"/>
  <c r="C163" i="1"/>
  <c r="AC162" i="1"/>
  <c r="Y162" i="1"/>
  <c r="U162" i="1"/>
  <c r="Q162" i="1"/>
  <c r="M162" i="1"/>
  <c r="I162" i="1"/>
  <c r="E162" i="1"/>
  <c r="A162" i="1"/>
  <c r="AA161" i="1"/>
  <c r="W161" i="1"/>
  <c r="S161" i="1"/>
  <c r="O161" i="1"/>
  <c r="K161" i="1"/>
  <c r="G161" i="1"/>
  <c r="C161" i="1"/>
  <c r="AC160" i="1"/>
  <c r="Y160" i="1"/>
  <c r="U160" i="1"/>
  <c r="Q160" i="1"/>
  <c r="M160" i="1"/>
  <c r="I160" i="1"/>
  <c r="E160" i="1"/>
  <c r="A160" i="1"/>
  <c r="AA159" i="1"/>
  <c r="W159" i="1"/>
  <c r="S159" i="1"/>
  <c r="O159" i="1"/>
  <c r="K159" i="1"/>
  <c r="G159" i="1"/>
  <c r="C159" i="1"/>
  <c r="AC158" i="1"/>
  <c r="Y158" i="1"/>
  <c r="U158" i="1"/>
  <c r="Q158" i="1"/>
  <c r="M158" i="1"/>
  <c r="I158" i="1"/>
  <c r="E158" i="1"/>
  <c r="A158" i="1"/>
  <c r="AA157" i="1"/>
  <c r="W157" i="1"/>
  <c r="S157" i="1"/>
  <c r="O157" i="1"/>
  <c r="K157" i="1"/>
  <c r="G157" i="1"/>
  <c r="C157" i="1"/>
  <c r="AC156" i="1"/>
  <c r="Y156" i="1"/>
  <c r="U156" i="1"/>
  <c r="Q156" i="1"/>
  <c r="M156" i="1"/>
  <c r="I156" i="1"/>
  <c r="E156" i="1"/>
  <c r="A156" i="1"/>
  <c r="AA155" i="1"/>
  <c r="W155" i="1"/>
  <c r="S155" i="1"/>
  <c r="O155" i="1"/>
  <c r="K155" i="1"/>
  <c r="G155" i="1"/>
  <c r="C155" i="1"/>
  <c r="AC154" i="1"/>
  <c r="Y154" i="1"/>
  <c r="U154" i="1"/>
  <c r="Q154" i="1"/>
  <c r="M154" i="1"/>
  <c r="I154" i="1"/>
  <c r="E154" i="1"/>
  <c r="A154" i="1"/>
  <c r="AA153" i="1"/>
  <c r="W153" i="1"/>
  <c r="S153" i="1"/>
  <c r="O153" i="1"/>
  <c r="K153" i="1"/>
  <c r="G153" i="1"/>
  <c r="C153" i="1"/>
  <c r="AC152" i="1"/>
  <c r="Y152" i="1"/>
  <c r="U152" i="1"/>
  <c r="Q152" i="1"/>
  <c r="M152" i="1"/>
  <c r="I152" i="1"/>
  <c r="E152" i="1"/>
  <c r="A152" i="1"/>
  <c r="AA151" i="1"/>
  <c r="W151" i="1"/>
  <c r="S151" i="1"/>
  <c r="O151" i="1"/>
  <c r="K151" i="1"/>
  <c r="G151" i="1"/>
  <c r="C151" i="1"/>
  <c r="AC150" i="1"/>
  <c r="Y150" i="1"/>
  <c r="U150" i="1"/>
  <c r="Q150" i="1"/>
  <c r="M150" i="1"/>
  <c r="I150" i="1"/>
  <c r="E150" i="1"/>
  <c r="A150" i="1"/>
  <c r="AA149" i="1"/>
  <c r="W149" i="1"/>
  <c r="S149" i="1"/>
  <c r="O149" i="1"/>
  <c r="K149" i="1"/>
  <c r="G149" i="1"/>
  <c r="C149" i="1"/>
  <c r="AC148" i="1"/>
  <c r="Y148" i="1"/>
  <c r="U148" i="1"/>
  <c r="Q148" i="1"/>
  <c r="M148" i="1"/>
  <c r="I148" i="1"/>
  <c r="E148" i="1"/>
  <c r="A148" i="1"/>
  <c r="AA147" i="1"/>
  <c r="W147" i="1"/>
  <c r="S147" i="1"/>
  <c r="O147" i="1"/>
  <c r="K147" i="1"/>
  <c r="G147" i="1"/>
  <c r="C147" i="1"/>
  <c r="AC146" i="1"/>
  <c r="Y146" i="1"/>
  <c r="U146" i="1"/>
  <c r="Q146" i="1"/>
  <c r="M146" i="1"/>
  <c r="I146" i="1"/>
  <c r="E146" i="1"/>
  <c r="A146" i="1"/>
  <c r="AA145" i="1"/>
  <c r="W145" i="1"/>
  <c r="S145" i="1"/>
  <c r="O145" i="1"/>
  <c r="K145" i="1"/>
  <c r="G145" i="1"/>
  <c r="C145" i="1"/>
  <c r="AC144" i="1"/>
  <c r="Y144" i="1"/>
  <c r="U144" i="1"/>
  <c r="Q144" i="1"/>
  <c r="M144" i="1"/>
  <c r="I144" i="1"/>
  <c r="E144" i="1"/>
  <c r="A144" i="1"/>
  <c r="AA143" i="1"/>
  <c r="W143" i="1"/>
  <c r="S143" i="1"/>
  <c r="O143" i="1"/>
  <c r="K143" i="1"/>
  <c r="G143" i="1"/>
  <c r="C143" i="1"/>
  <c r="AC142" i="1"/>
  <c r="Y142" i="1"/>
  <c r="U142" i="1"/>
  <c r="Q142" i="1"/>
  <c r="M142" i="1"/>
  <c r="I142" i="1"/>
  <c r="E142" i="1"/>
  <c r="A142" i="1"/>
  <c r="AA141" i="1"/>
  <c r="W141" i="1"/>
  <c r="S141" i="1"/>
  <c r="O141" i="1"/>
  <c r="K141" i="1"/>
  <c r="G141" i="1"/>
  <c r="C141" i="1"/>
  <c r="AC140" i="1"/>
  <c r="Y140" i="1"/>
  <c r="C209" i="1"/>
  <c r="Z208" i="1"/>
  <c r="U208" i="1"/>
  <c r="P208" i="1"/>
  <c r="L208" i="1"/>
  <c r="H208" i="1"/>
  <c r="D208" i="1"/>
  <c r="AD207" i="1"/>
  <c r="Z207" i="1"/>
  <c r="V207" i="1"/>
  <c r="R207" i="1"/>
  <c r="N207" i="1"/>
  <c r="J207" i="1"/>
  <c r="F207" i="1"/>
  <c r="B207" i="1"/>
  <c r="AB206" i="1"/>
  <c r="X206" i="1"/>
  <c r="T206" i="1"/>
  <c r="P206" i="1"/>
  <c r="L206" i="1"/>
  <c r="H206" i="1"/>
  <c r="D206" i="1"/>
  <c r="AD205" i="1"/>
  <c r="Z205" i="1"/>
  <c r="V205" i="1"/>
  <c r="R205" i="1"/>
  <c r="N205" i="1"/>
  <c r="J205" i="1"/>
  <c r="F205" i="1"/>
  <c r="B205" i="1"/>
  <c r="AB204" i="1"/>
  <c r="X204" i="1"/>
  <c r="T204" i="1"/>
  <c r="P204" i="1"/>
  <c r="L204" i="1"/>
  <c r="H204" i="1"/>
  <c r="D204" i="1"/>
  <c r="AD203" i="1"/>
  <c r="Z203" i="1"/>
  <c r="V203" i="1"/>
  <c r="R203" i="1"/>
  <c r="N203" i="1"/>
  <c r="J203" i="1"/>
  <c r="F203" i="1"/>
  <c r="B203" i="1"/>
  <c r="AB202" i="1"/>
  <c r="X202" i="1"/>
  <c r="T202" i="1"/>
  <c r="P202" i="1"/>
  <c r="L202" i="1"/>
  <c r="H202" i="1"/>
  <c r="D202" i="1"/>
  <c r="AD201" i="1"/>
  <c r="Z201" i="1"/>
  <c r="V201" i="1"/>
  <c r="R201" i="1"/>
  <c r="N201" i="1"/>
  <c r="J201" i="1"/>
  <c r="F201" i="1"/>
  <c r="B201" i="1"/>
  <c r="AB200" i="1"/>
  <c r="X200" i="1"/>
  <c r="T200" i="1"/>
  <c r="P200" i="1"/>
  <c r="L200" i="1"/>
  <c r="H200" i="1"/>
  <c r="D200" i="1"/>
  <c r="AD199" i="1"/>
  <c r="Z199" i="1"/>
  <c r="V199" i="1"/>
  <c r="R199" i="1"/>
  <c r="N199" i="1"/>
  <c r="J199" i="1"/>
  <c r="F199" i="1"/>
  <c r="B199" i="1"/>
  <c r="AB198" i="1"/>
  <c r="X198" i="1"/>
  <c r="T198" i="1"/>
  <c r="P198" i="1"/>
  <c r="L198" i="1"/>
  <c r="H198" i="1"/>
  <c r="D198" i="1"/>
  <c r="AD197" i="1"/>
  <c r="Z197" i="1"/>
  <c r="V197" i="1"/>
  <c r="R197" i="1"/>
  <c r="N197" i="1"/>
  <c r="J197" i="1"/>
  <c r="F197" i="1"/>
  <c r="B197" i="1"/>
  <c r="AB196" i="1"/>
  <c r="X196" i="1"/>
  <c r="T196" i="1"/>
  <c r="P196" i="1"/>
  <c r="L196" i="1"/>
  <c r="H196" i="1"/>
  <c r="D196" i="1"/>
  <c r="AD195" i="1"/>
  <c r="Z195" i="1"/>
  <c r="V195" i="1"/>
  <c r="R195" i="1"/>
  <c r="N195" i="1"/>
  <c r="J195" i="1"/>
  <c r="F195" i="1"/>
  <c r="B195" i="1"/>
  <c r="AB194" i="1"/>
  <c r="X194" i="1"/>
  <c r="T194" i="1"/>
  <c r="P194" i="1"/>
  <c r="L194" i="1"/>
  <c r="H194" i="1"/>
  <c r="D194" i="1"/>
  <c r="AD193" i="1"/>
  <c r="Z193" i="1"/>
  <c r="V193" i="1"/>
  <c r="R193" i="1"/>
  <c r="N193" i="1"/>
  <c r="J193" i="1"/>
  <c r="F193" i="1"/>
  <c r="B193" i="1"/>
  <c r="AB192" i="1"/>
  <c r="X192" i="1"/>
  <c r="T192" i="1"/>
  <c r="P192" i="1"/>
  <c r="L192" i="1"/>
  <c r="H192" i="1"/>
  <c r="D192" i="1"/>
  <c r="AD191" i="1"/>
  <c r="Z191" i="1"/>
  <c r="V191" i="1"/>
  <c r="R191" i="1"/>
  <c r="N191" i="1"/>
  <c r="J191" i="1"/>
  <c r="F191" i="1"/>
  <c r="B191" i="1"/>
  <c r="AB190" i="1"/>
  <c r="X190" i="1"/>
  <c r="T190" i="1"/>
  <c r="P190" i="1"/>
  <c r="L190" i="1"/>
  <c r="H190" i="1"/>
  <c r="D190" i="1"/>
  <c r="AD189" i="1"/>
  <c r="Z189" i="1"/>
  <c r="V189" i="1"/>
  <c r="R189" i="1"/>
  <c r="N189" i="1"/>
  <c r="J189" i="1"/>
  <c r="F189" i="1"/>
  <c r="B189" i="1"/>
  <c r="AB188" i="1"/>
  <c r="X188" i="1"/>
  <c r="T188" i="1"/>
  <c r="P188" i="1"/>
  <c r="L188" i="1"/>
  <c r="H188" i="1"/>
  <c r="D188" i="1"/>
  <c r="AD187" i="1"/>
  <c r="Z187" i="1"/>
  <c r="V187" i="1"/>
  <c r="R187" i="1"/>
  <c r="N187" i="1"/>
  <c r="J187" i="1"/>
  <c r="F187" i="1"/>
  <c r="B187" i="1"/>
  <c r="AB186" i="1"/>
  <c r="X186" i="1"/>
  <c r="T186" i="1"/>
  <c r="P186" i="1"/>
  <c r="L186" i="1"/>
  <c r="H186" i="1"/>
  <c r="D186" i="1"/>
  <c r="AD185" i="1"/>
  <c r="Z185" i="1"/>
  <c r="V185" i="1"/>
  <c r="R185" i="1"/>
  <c r="N185" i="1"/>
  <c r="J185" i="1"/>
  <c r="F185" i="1"/>
  <c r="B185" i="1"/>
  <c r="AB184" i="1"/>
  <c r="X184" i="1"/>
  <c r="T184" i="1"/>
  <c r="P184" i="1"/>
  <c r="L184" i="1"/>
  <c r="H184" i="1"/>
  <c r="D184" i="1"/>
  <c r="AD183" i="1"/>
  <c r="Z183" i="1"/>
  <c r="V183" i="1"/>
  <c r="R183" i="1"/>
  <c r="N183" i="1"/>
  <c r="J183" i="1"/>
  <c r="F183" i="1"/>
  <c r="B183" i="1"/>
  <c r="AB182" i="1"/>
  <c r="X182" i="1"/>
  <c r="T182" i="1"/>
  <c r="P182" i="1"/>
  <c r="L182" i="1"/>
  <c r="H182" i="1"/>
  <c r="D182" i="1"/>
  <c r="AD181" i="1"/>
  <c r="Z181" i="1"/>
  <c r="V181" i="1"/>
  <c r="R181" i="1"/>
  <c r="N181" i="1"/>
  <c r="J181" i="1"/>
  <c r="F181" i="1"/>
  <c r="B181" i="1"/>
  <c r="AB180" i="1"/>
  <c r="X180" i="1"/>
  <c r="T180" i="1"/>
  <c r="P180" i="1"/>
  <c r="L180" i="1"/>
  <c r="H180" i="1"/>
  <c r="D180" i="1"/>
  <c r="AD179" i="1"/>
  <c r="Z179" i="1"/>
  <c r="V179" i="1"/>
  <c r="R179" i="1"/>
  <c r="N179" i="1"/>
  <c r="J179" i="1"/>
  <c r="F179" i="1"/>
  <c r="B179" i="1"/>
  <c r="AB178" i="1"/>
  <c r="X178" i="1"/>
  <c r="T178" i="1"/>
  <c r="P178" i="1"/>
  <c r="L178" i="1"/>
  <c r="H178" i="1"/>
  <c r="D178" i="1"/>
  <c r="AD177" i="1"/>
  <c r="Z177" i="1"/>
  <c r="V177" i="1"/>
  <c r="R177" i="1"/>
  <c r="N177" i="1"/>
  <c r="J177" i="1"/>
  <c r="F177" i="1"/>
  <c r="B177" i="1"/>
  <c r="AB176" i="1"/>
  <c r="X176" i="1"/>
  <c r="T176" i="1"/>
  <c r="P176" i="1"/>
  <c r="L176" i="1"/>
  <c r="H176" i="1"/>
  <c r="D176" i="1"/>
  <c r="AD175" i="1"/>
  <c r="Z175" i="1"/>
  <c r="V175" i="1"/>
  <c r="R175" i="1"/>
  <c r="N175" i="1"/>
  <c r="J175" i="1"/>
  <c r="F175" i="1"/>
  <c r="B175" i="1"/>
  <c r="AB174" i="1"/>
  <c r="X174" i="1"/>
  <c r="T174" i="1"/>
  <c r="P174" i="1"/>
  <c r="L174" i="1"/>
  <c r="H174" i="1"/>
  <c r="D174" i="1"/>
  <c r="AD173" i="1"/>
  <c r="Z173" i="1"/>
  <c r="V173" i="1"/>
  <c r="R173" i="1"/>
  <c r="N173" i="1"/>
  <c r="J173" i="1"/>
  <c r="F173" i="1"/>
  <c r="B173" i="1"/>
  <c r="AB172" i="1"/>
  <c r="X172" i="1"/>
  <c r="T172" i="1"/>
  <c r="P172" i="1"/>
  <c r="L172" i="1"/>
  <c r="H172" i="1"/>
  <c r="D172" i="1"/>
  <c r="AD171" i="1"/>
  <c r="Z171" i="1"/>
  <c r="V171" i="1"/>
  <c r="R171" i="1"/>
  <c r="N171" i="1"/>
  <c r="J171" i="1"/>
  <c r="F171" i="1"/>
  <c r="B171" i="1"/>
  <c r="AB170" i="1"/>
  <c r="X170" i="1"/>
  <c r="T170" i="1"/>
  <c r="P170" i="1"/>
  <c r="L170" i="1"/>
  <c r="H170" i="1"/>
  <c r="D170" i="1"/>
  <c r="AD169" i="1"/>
  <c r="Z169" i="1"/>
  <c r="V169" i="1"/>
  <c r="R169" i="1"/>
  <c r="N169" i="1"/>
  <c r="J169" i="1"/>
  <c r="F169" i="1"/>
  <c r="B169" i="1"/>
  <c r="AB168" i="1"/>
  <c r="X168" i="1"/>
  <c r="T168" i="1"/>
  <c r="P168" i="1"/>
  <c r="L168" i="1"/>
  <c r="H168" i="1"/>
  <c r="D168" i="1"/>
  <c r="AD167" i="1"/>
  <c r="Z167" i="1"/>
  <c r="V167" i="1"/>
  <c r="R167" i="1"/>
  <c r="N167" i="1"/>
  <c r="J167" i="1"/>
  <c r="F167" i="1"/>
  <c r="B167" i="1"/>
  <c r="AB166" i="1"/>
  <c r="X166" i="1"/>
  <c r="T166" i="1"/>
  <c r="P166" i="1"/>
  <c r="L166" i="1"/>
  <c r="H166" i="1"/>
  <c r="D166" i="1"/>
  <c r="AD165" i="1"/>
  <c r="Z165" i="1"/>
  <c r="V165" i="1"/>
  <c r="R165" i="1"/>
  <c r="J165" i="1"/>
  <c r="F165" i="1"/>
  <c r="B165" i="1"/>
  <c r="AB164" i="1"/>
  <c r="X164" i="1"/>
  <c r="T164" i="1"/>
  <c r="P164" i="1"/>
  <c r="L164" i="1"/>
  <c r="H164" i="1"/>
  <c r="D164" i="1"/>
  <c r="AD163" i="1"/>
  <c r="Z163" i="1"/>
  <c r="V163" i="1"/>
  <c r="R163" i="1"/>
  <c r="N163" i="1"/>
  <c r="J163" i="1"/>
  <c r="F163" i="1"/>
  <c r="B163" i="1"/>
  <c r="AB162" i="1"/>
  <c r="X162" i="1"/>
  <c r="T162" i="1"/>
  <c r="P162" i="1"/>
  <c r="L162" i="1"/>
  <c r="H162" i="1"/>
  <c r="D162" i="1"/>
  <c r="AD161" i="1"/>
  <c r="Z161" i="1"/>
  <c r="V161" i="1"/>
  <c r="R161" i="1"/>
  <c r="N161" i="1"/>
  <c r="J161" i="1"/>
  <c r="F161" i="1"/>
  <c r="B161" i="1"/>
  <c r="AB160" i="1"/>
  <c r="X160" i="1"/>
  <c r="T160" i="1"/>
  <c r="P160" i="1"/>
  <c r="L160" i="1"/>
  <c r="H160" i="1"/>
  <c r="D160" i="1"/>
  <c r="AD159" i="1"/>
  <c r="Z159" i="1"/>
  <c r="V159" i="1"/>
  <c r="R159" i="1"/>
  <c r="J159" i="1"/>
  <c r="F159" i="1"/>
  <c r="B159" i="1"/>
  <c r="AB158" i="1"/>
  <c r="X158" i="1"/>
  <c r="T158" i="1"/>
  <c r="P158" i="1"/>
  <c r="L158" i="1"/>
  <c r="H158" i="1"/>
  <c r="D158" i="1"/>
  <c r="AD157" i="1"/>
  <c r="Z157" i="1"/>
  <c r="V157" i="1"/>
  <c r="R157" i="1"/>
  <c r="N157" i="1"/>
  <c r="J157" i="1"/>
  <c r="F157" i="1"/>
  <c r="B157" i="1"/>
  <c r="AB156" i="1"/>
  <c r="X156" i="1"/>
  <c r="T156" i="1"/>
  <c r="P156" i="1"/>
  <c r="L156" i="1"/>
  <c r="H156" i="1"/>
  <c r="D156" i="1"/>
  <c r="AD155" i="1"/>
  <c r="Z155" i="1"/>
  <c r="V155" i="1"/>
  <c r="R155" i="1"/>
  <c r="N155" i="1"/>
  <c r="J155" i="1"/>
  <c r="F155" i="1"/>
  <c r="B155" i="1"/>
  <c r="AB154" i="1"/>
  <c r="X154" i="1"/>
  <c r="T154" i="1"/>
  <c r="P154" i="1"/>
  <c r="L154" i="1"/>
  <c r="H154" i="1"/>
  <c r="D154" i="1"/>
  <c r="AD153" i="1"/>
  <c r="Z153" i="1"/>
  <c r="V153" i="1"/>
  <c r="R153" i="1"/>
  <c r="N153" i="1"/>
  <c r="J153" i="1"/>
  <c r="F153" i="1"/>
  <c r="B153" i="1"/>
  <c r="AB152" i="1"/>
  <c r="X152" i="1"/>
  <c r="T152" i="1"/>
  <c r="P152" i="1"/>
  <c r="L152" i="1"/>
  <c r="H152" i="1"/>
  <c r="D152" i="1"/>
  <c r="AD151" i="1"/>
  <c r="Z151" i="1"/>
  <c r="V151" i="1"/>
  <c r="R151" i="1"/>
  <c r="N151" i="1"/>
  <c r="J151" i="1"/>
  <c r="F151" i="1"/>
  <c r="B151" i="1"/>
  <c r="AB150" i="1"/>
  <c r="X150" i="1"/>
  <c r="T150" i="1"/>
  <c r="P150" i="1"/>
  <c r="L150" i="1"/>
  <c r="H150" i="1"/>
  <c r="D150" i="1"/>
  <c r="AD149" i="1"/>
  <c r="Z149" i="1"/>
  <c r="V149" i="1"/>
  <c r="R149" i="1"/>
  <c r="J149" i="1"/>
  <c r="F149" i="1"/>
  <c r="B149" i="1"/>
  <c r="AB148" i="1"/>
  <c r="X148" i="1"/>
  <c r="T148" i="1"/>
  <c r="P148" i="1"/>
  <c r="L148" i="1"/>
  <c r="H148" i="1"/>
  <c r="D148" i="1"/>
  <c r="AD147" i="1"/>
  <c r="Z147" i="1"/>
  <c r="V147" i="1"/>
  <c r="R147" i="1"/>
  <c r="N147" i="1"/>
  <c r="J147" i="1"/>
  <c r="F147" i="1"/>
  <c r="B147" i="1"/>
  <c r="AB146" i="1"/>
  <c r="X146" i="1"/>
  <c r="T146" i="1"/>
  <c r="P146" i="1"/>
  <c r="L146" i="1"/>
  <c r="H146" i="1"/>
  <c r="D146" i="1"/>
  <c r="AD145" i="1"/>
  <c r="Z145" i="1"/>
  <c r="V145" i="1"/>
  <c r="R145" i="1"/>
  <c r="N145" i="1"/>
  <c r="J145" i="1"/>
  <c r="F145" i="1"/>
  <c r="B145" i="1"/>
  <c r="AB144" i="1"/>
  <c r="X144" i="1"/>
  <c r="T144" i="1"/>
  <c r="P144" i="1"/>
  <c r="L144" i="1"/>
  <c r="H144" i="1"/>
  <c r="D144" i="1"/>
  <c r="AD143" i="1"/>
  <c r="Z143" i="1"/>
  <c r="V143" i="1"/>
  <c r="R143" i="1"/>
  <c r="N143" i="1"/>
  <c r="J143" i="1"/>
  <c r="F143" i="1"/>
  <c r="B143" i="1"/>
  <c r="AB142" i="1"/>
  <c r="X142" i="1"/>
  <c r="T142" i="1"/>
  <c r="P142" i="1"/>
  <c r="L142" i="1"/>
  <c r="H142" i="1"/>
  <c r="D142" i="1"/>
  <c r="AD141" i="1"/>
  <c r="Z141" i="1"/>
  <c r="V141" i="1"/>
  <c r="R141" i="1"/>
  <c r="N141" i="1"/>
  <c r="J141" i="1"/>
  <c r="A209" i="1"/>
  <c r="Y208" i="1"/>
  <c r="S208" i="1"/>
  <c r="O208" i="1"/>
  <c r="K208" i="1"/>
  <c r="G208" i="1"/>
  <c r="C208" i="1"/>
  <c r="AC207" i="1"/>
  <c r="Y207" i="1"/>
  <c r="U207" i="1"/>
  <c r="Q207" i="1"/>
  <c r="M207" i="1"/>
  <c r="I207" i="1"/>
  <c r="E207" i="1"/>
  <c r="A207" i="1"/>
  <c r="AA206" i="1"/>
  <c r="W206" i="1"/>
  <c r="S206" i="1"/>
  <c r="O206" i="1"/>
  <c r="K206" i="1"/>
  <c r="G206" i="1"/>
  <c r="C206" i="1"/>
  <c r="AC205" i="1"/>
  <c r="Y205" i="1"/>
  <c r="U205" i="1"/>
  <c r="Q205" i="1"/>
  <c r="M205" i="1"/>
  <c r="I205" i="1"/>
  <c r="E205" i="1"/>
  <c r="A205" i="1"/>
  <c r="AA204" i="1"/>
  <c r="W204" i="1"/>
  <c r="S204" i="1"/>
  <c r="O204" i="1"/>
  <c r="K204" i="1"/>
  <c r="G204" i="1"/>
  <c r="C204" i="1"/>
  <c r="AC203" i="1"/>
  <c r="Y203" i="1"/>
  <c r="U203" i="1"/>
  <c r="Q203" i="1"/>
  <c r="M203" i="1"/>
  <c r="I203" i="1"/>
  <c r="E203" i="1"/>
  <c r="A203" i="1"/>
  <c r="AA202" i="1"/>
  <c r="W202" i="1"/>
  <c r="S202" i="1"/>
  <c r="O202" i="1"/>
  <c r="K202" i="1"/>
  <c r="G202" i="1"/>
  <c r="C202" i="1"/>
  <c r="AC201" i="1"/>
  <c r="Y201" i="1"/>
  <c r="U201" i="1"/>
  <c r="Q201" i="1"/>
  <c r="M201" i="1"/>
  <c r="I201" i="1"/>
  <c r="E201" i="1"/>
  <c r="A201" i="1"/>
  <c r="AA200" i="1"/>
  <c r="W200" i="1"/>
  <c r="S200" i="1"/>
  <c r="O200" i="1"/>
  <c r="K200" i="1"/>
  <c r="G200" i="1"/>
  <c r="C200" i="1"/>
  <c r="AC199" i="1"/>
  <c r="Y199" i="1"/>
  <c r="U199" i="1"/>
  <c r="Q199" i="1"/>
  <c r="M199" i="1"/>
  <c r="I199" i="1"/>
  <c r="E199" i="1"/>
  <c r="A199" i="1"/>
  <c r="AA198" i="1"/>
  <c r="W198" i="1"/>
  <c r="S198" i="1"/>
  <c r="O198" i="1"/>
  <c r="K198" i="1"/>
  <c r="G198" i="1"/>
  <c r="C198" i="1"/>
  <c r="AC197" i="1"/>
  <c r="Y197" i="1"/>
  <c r="U197" i="1"/>
  <c r="Q197" i="1"/>
  <c r="M197" i="1"/>
  <c r="I197" i="1"/>
  <c r="E197" i="1"/>
  <c r="A197" i="1"/>
  <c r="AA196" i="1"/>
  <c r="W196" i="1"/>
  <c r="S196" i="1"/>
  <c r="O196" i="1"/>
  <c r="K196" i="1"/>
  <c r="G196" i="1"/>
  <c r="C196" i="1"/>
  <c r="AC195" i="1"/>
  <c r="Y195" i="1"/>
  <c r="U195" i="1"/>
  <c r="Q195" i="1"/>
  <c r="M195" i="1"/>
  <c r="I195" i="1"/>
  <c r="E195" i="1"/>
  <c r="A195" i="1"/>
  <c r="AA194" i="1"/>
  <c r="W194" i="1"/>
  <c r="S194" i="1"/>
  <c r="O194" i="1"/>
  <c r="K194" i="1"/>
  <c r="G194" i="1"/>
  <c r="C194" i="1"/>
  <c r="AC193" i="1"/>
  <c r="Y193" i="1"/>
  <c r="U193" i="1"/>
  <c r="Q193" i="1"/>
  <c r="M193" i="1"/>
  <c r="I193" i="1"/>
  <c r="E193" i="1"/>
  <c r="A193" i="1"/>
  <c r="AA192" i="1"/>
  <c r="W192" i="1"/>
  <c r="S192" i="1"/>
  <c r="O192" i="1"/>
  <c r="K192" i="1"/>
  <c r="G192" i="1"/>
  <c r="C192" i="1"/>
  <c r="AC191" i="1"/>
  <c r="Y191" i="1"/>
  <c r="U191" i="1"/>
  <c r="Q191" i="1"/>
  <c r="M191" i="1"/>
  <c r="I191" i="1"/>
  <c r="E191" i="1"/>
  <c r="A191" i="1"/>
  <c r="AA190" i="1"/>
  <c r="W190" i="1"/>
  <c r="S190" i="1"/>
  <c r="O190" i="1"/>
  <c r="K190" i="1"/>
  <c r="G190" i="1"/>
  <c r="C190" i="1"/>
  <c r="AC189" i="1"/>
  <c r="Y189" i="1"/>
  <c r="U189" i="1"/>
  <c r="Q189" i="1"/>
  <c r="M189" i="1"/>
  <c r="I189" i="1"/>
  <c r="E189" i="1"/>
  <c r="A189" i="1"/>
  <c r="AA188" i="1"/>
  <c r="W188" i="1"/>
  <c r="S188" i="1"/>
  <c r="O188" i="1"/>
  <c r="K188" i="1"/>
  <c r="G188" i="1"/>
  <c r="C188" i="1"/>
  <c r="AC187" i="1"/>
  <c r="Y187" i="1"/>
  <c r="U187" i="1"/>
  <c r="Q187" i="1"/>
  <c r="M187" i="1"/>
  <c r="I187" i="1"/>
  <c r="E187" i="1"/>
  <c r="A187" i="1"/>
  <c r="AA186" i="1"/>
  <c r="W186" i="1"/>
  <c r="S186" i="1"/>
  <c r="O186" i="1"/>
  <c r="K186" i="1"/>
  <c r="G186" i="1"/>
  <c r="C186" i="1"/>
  <c r="AC185" i="1"/>
  <c r="Y185" i="1"/>
  <c r="U185" i="1"/>
  <c r="Q185" i="1"/>
  <c r="M185" i="1"/>
  <c r="I185" i="1"/>
  <c r="E185" i="1"/>
  <c r="A185" i="1"/>
  <c r="AA184" i="1"/>
  <c r="W184" i="1"/>
  <c r="S184" i="1"/>
  <c r="O184" i="1"/>
  <c r="K184" i="1"/>
  <c r="G184" i="1"/>
  <c r="C184" i="1"/>
  <c r="AC183" i="1"/>
  <c r="Y183" i="1"/>
  <c r="U183" i="1"/>
  <c r="Q183" i="1"/>
  <c r="M183" i="1"/>
  <c r="I183" i="1"/>
  <c r="E183" i="1"/>
  <c r="A183" i="1"/>
  <c r="AA182" i="1"/>
  <c r="W182" i="1"/>
  <c r="S182" i="1"/>
  <c r="O182" i="1"/>
  <c r="K182" i="1"/>
  <c r="G182" i="1"/>
  <c r="C182" i="1"/>
  <c r="AC181" i="1"/>
  <c r="Y181" i="1"/>
  <c r="U181" i="1"/>
  <c r="Q181" i="1"/>
  <c r="M181" i="1"/>
  <c r="I181" i="1"/>
  <c r="E181" i="1"/>
  <c r="A181" i="1"/>
  <c r="AA180" i="1"/>
  <c r="W180" i="1"/>
  <c r="S180" i="1"/>
  <c r="O180" i="1"/>
  <c r="K180" i="1"/>
  <c r="G180" i="1"/>
  <c r="C180" i="1"/>
  <c r="AC179" i="1"/>
  <c r="Y179" i="1"/>
  <c r="U179" i="1"/>
  <c r="Q179" i="1"/>
  <c r="M179" i="1"/>
  <c r="I179" i="1"/>
  <c r="E179" i="1"/>
  <c r="A179" i="1"/>
  <c r="AA178" i="1"/>
  <c r="W178" i="1"/>
  <c r="S178" i="1"/>
  <c r="O178" i="1"/>
  <c r="K178" i="1"/>
  <c r="G178" i="1"/>
  <c r="C178" i="1"/>
  <c r="AC177" i="1"/>
  <c r="Y177" i="1"/>
  <c r="U177" i="1"/>
  <c r="Q177" i="1"/>
  <c r="M177" i="1"/>
  <c r="I177" i="1"/>
  <c r="E177" i="1"/>
  <c r="A177" i="1"/>
  <c r="AA176" i="1"/>
  <c r="W176" i="1"/>
  <c r="S176" i="1"/>
  <c r="O176" i="1"/>
  <c r="K176" i="1"/>
  <c r="G176" i="1"/>
  <c r="C176" i="1"/>
  <c r="AC175" i="1"/>
  <c r="Y175" i="1"/>
  <c r="U175" i="1"/>
  <c r="Q175" i="1"/>
  <c r="M175" i="1"/>
  <c r="I175" i="1"/>
  <c r="E175" i="1"/>
  <c r="A175" i="1"/>
  <c r="AA174" i="1"/>
  <c r="W174" i="1"/>
  <c r="S174" i="1"/>
  <c r="O174" i="1"/>
  <c r="K174" i="1"/>
  <c r="G174" i="1"/>
  <c r="C174" i="1"/>
  <c r="AC173" i="1"/>
  <c r="Y173" i="1"/>
  <c r="U173" i="1"/>
  <c r="Q173" i="1"/>
  <c r="M173" i="1"/>
  <c r="I173" i="1"/>
  <c r="E173" i="1"/>
  <c r="A173" i="1"/>
  <c r="AA172" i="1"/>
  <c r="W172" i="1"/>
  <c r="S172" i="1"/>
  <c r="O172" i="1"/>
  <c r="K172" i="1"/>
  <c r="G172" i="1"/>
  <c r="C172" i="1"/>
  <c r="AC171" i="1"/>
  <c r="Y171" i="1"/>
  <c r="U171" i="1"/>
  <c r="Q171" i="1"/>
  <c r="M171" i="1"/>
  <c r="I171" i="1"/>
  <c r="E171" i="1"/>
  <c r="A171" i="1"/>
  <c r="AA170" i="1"/>
  <c r="W170" i="1"/>
  <c r="S170" i="1"/>
  <c r="O170" i="1"/>
  <c r="K170" i="1"/>
  <c r="G170" i="1"/>
  <c r="C170" i="1"/>
  <c r="AC169" i="1"/>
  <c r="Y169" i="1"/>
  <c r="U169" i="1"/>
  <c r="Q169" i="1"/>
  <c r="M169" i="1"/>
  <c r="I169" i="1"/>
  <c r="E169" i="1"/>
  <c r="A169" i="1"/>
  <c r="AA168" i="1"/>
  <c r="W168" i="1"/>
  <c r="S168" i="1"/>
  <c r="O168" i="1"/>
  <c r="K168" i="1"/>
  <c r="G168" i="1"/>
  <c r="C168" i="1"/>
  <c r="AC167" i="1"/>
  <c r="Y167" i="1"/>
  <c r="U167" i="1"/>
  <c r="Q167" i="1"/>
  <c r="M167" i="1"/>
  <c r="I167" i="1"/>
  <c r="E167" i="1"/>
  <c r="A167" i="1"/>
  <c r="AA166" i="1"/>
  <c r="W166" i="1"/>
  <c r="S166" i="1"/>
  <c r="O166" i="1"/>
  <c r="K166" i="1"/>
  <c r="G166" i="1"/>
  <c r="C166" i="1"/>
  <c r="AC165" i="1"/>
  <c r="Y165" i="1"/>
  <c r="U165" i="1"/>
  <c r="Q165" i="1"/>
  <c r="M165" i="1"/>
  <c r="I165" i="1"/>
  <c r="E165" i="1"/>
  <c r="A165" i="1"/>
  <c r="AA164" i="1"/>
  <c r="W164" i="1"/>
  <c r="S164" i="1"/>
  <c r="O164" i="1"/>
  <c r="K164" i="1"/>
  <c r="G164" i="1"/>
  <c r="C164" i="1"/>
  <c r="AC163" i="1"/>
  <c r="Y163" i="1"/>
  <c r="U163" i="1"/>
  <c r="Q163" i="1"/>
  <c r="M163" i="1"/>
  <c r="I163" i="1"/>
  <c r="E163" i="1"/>
  <c r="A163" i="1"/>
  <c r="AA162" i="1"/>
  <c r="W162" i="1"/>
  <c r="S162" i="1"/>
  <c r="O162" i="1"/>
  <c r="K162" i="1"/>
  <c r="G162" i="1"/>
  <c r="C162" i="1"/>
  <c r="AC161" i="1"/>
  <c r="Y161" i="1"/>
  <c r="U161" i="1"/>
  <c r="Q161" i="1"/>
  <c r="M161" i="1"/>
  <c r="I161" i="1"/>
  <c r="E161" i="1"/>
  <c r="A161" i="1"/>
  <c r="AA160" i="1"/>
  <c r="W160" i="1"/>
  <c r="S160" i="1"/>
  <c r="O160" i="1"/>
  <c r="K160" i="1"/>
  <c r="G160" i="1"/>
  <c r="C160" i="1"/>
  <c r="AC159" i="1"/>
  <c r="Y159" i="1"/>
  <c r="U159" i="1"/>
  <c r="Q159" i="1"/>
  <c r="M159" i="1"/>
  <c r="I159" i="1"/>
  <c r="E159" i="1"/>
  <c r="A159" i="1"/>
  <c r="AA158" i="1"/>
  <c r="W158" i="1"/>
  <c r="S158" i="1"/>
  <c r="O158" i="1"/>
  <c r="K158" i="1"/>
  <c r="G158" i="1"/>
  <c r="C158" i="1"/>
  <c r="AC157" i="1"/>
  <c r="Y157" i="1"/>
  <c r="U157" i="1"/>
  <c r="Q157" i="1"/>
  <c r="M157" i="1"/>
  <c r="I157" i="1"/>
  <c r="E157" i="1"/>
  <c r="A157" i="1"/>
  <c r="AA156" i="1"/>
  <c r="W156" i="1"/>
  <c r="S156" i="1"/>
  <c r="O156" i="1"/>
  <c r="K156" i="1"/>
  <c r="G156" i="1"/>
  <c r="C156" i="1"/>
  <c r="AC155" i="1"/>
  <c r="Y155" i="1"/>
  <c r="U155" i="1"/>
  <c r="Q155" i="1"/>
  <c r="M155" i="1"/>
  <c r="I155" i="1"/>
  <c r="E155" i="1"/>
  <c r="A155" i="1"/>
  <c r="AA154" i="1"/>
  <c r="W154" i="1"/>
  <c r="S154" i="1"/>
  <c r="O154" i="1"/>
  <c r="K154" i="1"/>
  <c r="G154" i="1"/>
  <c r="C154" i="1"/>
  <c r="AC153" i="1"/>
  <c r="Y153" i="1"/>
  <c r="U153" i="1"/>
  <c r="Q153" i="1"/>
  <c r="M153" i="1"/>
  <c r="I153" i="1"/>
  <c r="E153" i="1"/>
  <c r="A153" i="1"/>
  <c r="AA152" i="1"/>
  <c r="W152" i="1"/>
  <c r="S152" i="1"/>
  <c r="O152" i="1"/>
  <c r="K152" i="1"/>
  <c r="G152" i="1"/>
  <c r="C152" i="1"/>
  <c r="AC151" i="1"/>
  <c r="Y151" i="1"/>
  <c r="U151" i="1"/>
  <c r="Q151" i="1"/>
  <c r="M151" i="1"/>
  <c r="I151" i="1"/>
  <c r="E151" i="1"/>
  <c r="A151" i="1"/>
  <c r="AA150" i="1"/>
  <c r="W150" i="1"/>
  <c r="S150" i="1"/>
  <c r="O150" i="1"/>
  <c r="K150" i="1"/>
  <c r="G150" i="1"/>
  <c r="C150" i="1"/>
  <c r="AC149" i="1"/>
  <c r="Y149" i="1"/>
  <c r="U149" i="1"/>
  <c r="Q149" i="1"/>
  <c r="M149" i="1"/>
  <c r="I149" i="1"/>
  <c r="E149" i="1"/>
  <c r="A149" i="1"/>
  <c r="AA148" i="1"/>
  <c r="W148" i="1"/>
  <c r="S148" i="1"/>
  <c r="O148" i="1"/>
  <c r="K148" i="1"/>
  <c r="G148" i="1"/>
  <c r="C148" i="1"/>
  <c r="AC147" i="1"/>
  <c r="Y147" i="1"/>
  <c r="U147" i="1"/>
  <c r="Q147" i="1"/>
  <c r="M147" i="1"/>
  <c r="I147" i="1"/>
  <c r="E147" i="1"/>
  <c r="A147" i="1"/>
  <c r="AA146" i="1"/>
  <c r="W146" i="1"/>
  <c r="S146" i="1"/>
  <c r="O146" i="1"/>
  <c r="K146" i="1"/>
  <c r="G146" i="1"/>
  <c r="C146" i="1"/>
  <c r="AC145" i="1"/>
  <c r="Y145" i="1"/>
  <c r="U145" i="1"/>
  <c r="Q145" i="1"/>
  <c r="M145" i="1"/>
  <c r="I145" i="1"/>
  <c r="E145" i="1"/>
  <c r="A145" i="1"/>
  <c r="AA144" i="1"/>
  <c r="W144" i="1"/>
  <c r="S144" i="1"/>
  <c r="O144" i="1"/>
  <c r="K144" i="1"/>
  <c r="G144" i="1"/>
  <c r="C144" i="1"/>
  <c r="AC143" i="1"/>
  <c r="Y143" i="1"/>
  <c r="U143" i="1"/>
  <c r="Q143" i="1"/>
  <c r="M143" i="1"/>
  <c r="I143" i="1"/>
  <c r="E143" i="1"/>
  <c r="A143" i="1"/>
  <c r="AA142" i="1"/>
  <c r="W142" i="1"/>
  <c r="S142" i="1"/>
  <c r="O142" i="1"/>
  <c r="K142" i="1"/>
  <c r="G142" i="1"/>
  <c r="C142" i="1"/>
  <c r="AC141" i="1"/>
  <c r="Y141" i="1"/>
  <c r="U141" i="1"/>
  <c r="Q141" i="1"/>
  <c r="M141" i="1"/>
  <c r="I141" i="1"/>
  <c r="AC208" i="1"/>
  <c r="W208" i="1"/>
  <c r="R208" i="1"/>
  <c r="N208" i="1"/>
  <c r="J208" i="1"/>
  <c r="F208" i="1"/>
  <c r="B208" i="1"/>
  <c r="AB207" i="1"/>
  <c r="X207" i="1"/>
  <c r="T207" i="1"/>
  <c r="P207" i="1"/>
  <c r="L207" i="1"/>
  <c r="H207" i="1"/>
  <c r="D207" i="1"/>
  <c r="AD206" i="1"/>
  <c r="Z206" i="1"/>
  <c r="V206" i="1"/>
  <c r="R206" i="1"/>
  <c r="N206" i="1"/>
  <c r="J206" i="1"/>
  <c r="F206" i="1"/>
  <c r="B206" i="1"/>
  <c r="AB205" i="1"/>
  <c r="X205" i="1"/>
  <c r="T205" i="1"/>
  <c r="P205" i="1"/>
  <c r="L205" i="1"/>
  <c r="H205" i="1"/>
  <c r="D205" i="1"/>
  <c r="AD204" i="1"/>
  <c r="Z204" i="1"/>
  <c r="V204" i="1"/>
  <c r="R204" i="1"/>
  <c r="N204" i="1"/>
  <c r="J204" i="1"/>
  <c r="F204" i="1"/>
  <c r="B204" i="1"/>
  <c r="AB203" i="1"/>
  <c r="X203" i="1"/>
  <c r="T203" i="1"/>
  <c r="P203" i="1"/>
  <c r="L203" i="1"/>
  <c r="H203" i="1"/>
  <c r="D203" i="1"/>
  <c r="AD202" i="1"/>
  <c r="Z202" i="1"/>
  <c r="V202" i="1"/>
  <c r="R202" i="1"/>
  <c r="N202" i="1"/>
  <c r="J202" i="1"/>
  <c r="F202" i="1"/>
  <c r="B202" i="1"/>
  <c r="AB201" i="1"/>
  <c r="X201" i="1"/>
  <c r="T201" i="1"/>
  <c r="P201" i="1"/>
  <c r="L201" i="1"/>
  <c r="H201" i="1"/>
  <c r="D201" i="1"/>
  <c r="AD200" i="1"/>
  <c r="Z200" i="1"/>
  <c r="V200" i="1"/>
  <c r="R200" i="1"/>
  <c r="N200" i="1"/>
  <c r="J200" i="1"/>
  <c r="F200" i="1"/>
  <c r="B200" i="1"/>
  <c r="AB199" i="1"/>
  <c r="X199" i="1"/>
  <c r="T199" i="1"/>
  <c r="P199" i="1"/>
  <c r="L199" i="1"/>
  <c r="H199" i="1"/>
  <c r="D199" i="1"/>
  <c r="AD198" i="1"/>
  <c r="Z198" i="1"/>
  <c r="V198" i="1"/>
  <c r="R198" i="1"/>
  <c r="N198" i="1"/>
  <c r="J198" i="1"/>
  <c r="F198" i="1"/>
  <c r="B198" i="1"/>
  <c r="AB197" i="1"/>
  <c r="X197" i="1"/>
  <c r="T197" i="1"/>
  <c r="P197" i="1"/>
  <c r="L197" i="1"/>
  <c r="H197" i="1"/>
  <c r="D197" i="1"/>
  <c r="AD196" i="1"/>
  <c r="Z196" i="1"/>
  <c r="V196" i="1"/>
  <c r="R196" i="1"/>
  <c r="N196" i="1"/>
  <c r="J196" i="1"/>
  <c r="F196" i="1"/>
  <c r="B196" i="1"/>
  <c r="AB195" i="1"/>
  <c r="X195" i="1"/>
  <c r="T195" i="1"/>
  <c r="P195" i="1"/>
  <c r="L195" i="1"/>
  <c r="H195" i="1"/>
  <c r="D195" i="1"/>
  <c r="AD194" i="1"/>
  <c r="Z194" i="1"/>
  <c r="V194" i="1"/>
  <c r="R194" i="1"/>
  <c r="N194" i="1"/>
  <c r="J194" i="1"/>
  <c r="F194" i="1"/>
  <c r="B194" i="1"/>
  <c r="AB193" i="1"/>
  <c r="X193" i="1"/>
  <c r="T193" i="1"/>
  <c r="P193" i="1"/>
  <c r="L193" i="1"/>
  <c r="H193" i="1"/>
  <c r="D193" i="1"/>
  <c r="AD192" i="1"/>
  <c r="Z192" i="1"/>
  <c r="V192" i="1"/>
  <c r="R192" i="1"/>
  <c r="N192" i="1"/>
  <c r="J192" i="1"/>
  <c r="F192" i="1"/>
  <c r="B192" i="1"/>
  <c r="AB191" i="1"/>
  <c r="X191" i="1"/>
  <c r="T191" i="1"/>
  <c r="P191" i="1"/>
  <c r="L191" i="1"/>
  <c r="H191" i="1"/>
  <c r="D191" i="1"/>
  <c r="AD190" i="1"/>
  <c r="Z190" i="1"/>
  <c r="V190" i="1"/>
  <c r="R190" i="1"/>
  <c r="N190" i="1"/>
  <c r="J190" i="1"/>
  <c r="F190" i="1"/>
  <c r="B190" i="1"/>
  <c r="AB189" i="1"/>
  <c r="X189" i="1"/>
  <c r="T189" i="1"/>
  <c r="P189" i="1"/>
  <c r="L189" i="1"/>
  <c r="H189" i="1"/>
  <c r="D189" i="1"/>
  <c r="AD188" i="1"/>
  <c r="Z188" i="1"/>
  <c r="V188" i="1"/>
  <c r="R188" i="1"/>
  <c r="N188" i="1"/>
  <c r="J188" i="1"/>
  <c r="F188" i="1"/>
  <c r="B188" i="1"/>
  <c r="AB187" i="1"/>
  <c r="X187" i="1"/>
  <c r="T187" i="1"/>
  <c r="P187" i="1"/>
  <c r="L187" i="1"/>
  <c r="H187" i="1"/>
  <c r="D187" i="1"/>
  <c r="AD186" i="1"/>
  <c r="Z186" i="1"/>
  <c r="V186" i="1"/>
  <c r="R186" i="1"/>
  <c r="N186" i="1"/>
  <c r="J186" i="1"/>
  <c r="F186" i="1"/>
  <c r="B186" i="1"/>
  <c r="AB185" i="1"/>
  <c r="X185" i="1"/>
  <c r="T185" i="1"/>
  <c r="P185" i="1"/>
  <c r="L185" i="1"/>
  <c r="H185" i="1"/>
  <c r="D185" i="1"/>
  <c r="AD184" i="1"/>
  <c r="Z184" i="1"/>
  <c r="V184" i="1"/>
  <c r="R184" i="1"/>
  <c r="N184" i="1"/>
  <c r="J184" i="1"/>
  <c r="F184" i="1"/>
  <c r="B184" i="1"/>
  <c r="AB183" i="1"/>
  <c r="X183" i="1"/>
  <c r="T183" i="1"/>
  <c r="P183" i="1"/>
  <c r="L183" i="1"/>
  <c r="H183" i="1"/>
  <c r="D183" i="1"/>
  <c r="AD182" i="1"/>
  <c r="Z182" i="1"/>
  <c r="V182" i="1"/>
  <c r="R182" i="1"/>
  <c r="N182" i="1"/>
  <c r="J182" i="1"/>
  <c r="F182" i="1"/>
  <c r="B182" i="1"/>
  <c r="AB181" i="1"/>
  <c r="X181" i="1"/>
  <c r="T181" i="1"/>
  <c r="P181" i="1"/>
  <c r="L181" i="1"/>
  <c r="H181" i="1"/>
  <c r="D181" i="1"/>
  <c r="AD180" i="1"/>
  <c r="Z180" i="1"/>
  <c r="V180" i="1"/>
  <c r="R180" i="1"/>
  <c r="N180" i="1"/>
  <c r="J180" i="1"/>
  <c r="F180" i="1"/>
  <c r="B180" i="1"/>
  <c r="AB179" i="1"/>
  <c r="X179" i="1"/>
  <c r="T179" i="1"/>
  <c r="P179" i="1"/>
  <c r="L179" i="1"/>
  <c r="H179" i="1"/>
  <c r="D179" i="1"/>
  <c r="AD178" i="1"/>
  <c r="Z178" i="1"/>
  <c r="V178" i="1"/>
  <c r="R178" i="1"/>
  <c r="N178" i="1"/>
  <c r="J178" i="1"/>
  <c r="F178" i="1"/>
  <c r="B178" i="1"/>
  <c r="AB177" i="1"/>
  <c r="X177" i="1"/>
  <c r="T177" i="1"/>
  <c r="P177" i="1"/>
  <c r="L177" i="1"/>
  <c r="H177" i="1"/>
  <c r="D177" i="1"/>
  <c r="AD176" i="1"/>
  <c r="Z176" i="1"/>
  <c r="V176" i="1"/>
  <c r="R176" i="1"/>
  <c r="J176" i="1"/>
  <c r="F176" i="1"/>
  <c r="B176" i="1"/>
  <c r="AB175" i="1"/>
  <c r="X175" i="1"/>
  <c r="T175" i="1"/>
  <c r="P175" i="1"/>
  <c r="L175" i="1"/>
  <c r="H175" i="1"/>
  <c r="D175" i="1"/>
  <c r="AD174" i="1"/>
  <c r="Z174" i="1"/>
  <c r="V174" i="1"/>
  <c r="R174" i="1"/>
  <c r="N174" i="1"/>
  <c r="J174" i="1"/>
  <c r="F174" i="1"/>
  <c r="B174" i="1"/>
  <c r="AB173" i="1"/>
  <c r="X173" i="1"/>
  <c r="T173" i="1"/>
  <c r="P173" i="1"/>
  <c r="L173" i="1"/>
  <c r="H173" i="1"/>
  <c r="D173" i="1"/>
  <c r="AD172" i="1"/>
  <c r="Z172" i="1"/>
  <c r="V172" i="1"/>
  <c r="R172" i="1"/>
  <c r="N172" i="1"/>
  <c r="J172" i="1"/>
  <c r="F172" i="1"/>
  <c r="B172" i="1"/>
  <c r="AB171" i="1"/>
  <c r="X171" i="1"/>
  <c r="T171" i="1"/>
  <c r="P171" i="1"/>
  <c r="L171" i="1"/>
  <c r="H171" i="1"/>
  <c r="D171" i="1"/>
  <c r="AD170" i="1"/>
  <c r="Z170" i="1"/>
  <c r="V170" i="1"/>
  <c r="R170" i="1"/>
  <c r="N170" i="1"/>
  <c r="J170" i="1"/>
  <c r="F170" i="1"/>
  <c r="B170" i="1"/>
  <c r="AB169" i="1"/>
  <c r="X169" i="1"/>
  <c r="T169" i="1"/>
  <c r="P169" i="1"/>
  <c r="L169" i="1"/>
  <c r="H169" i="1"/>
  <c r="D169" i="1"/>
  <c r="AD168" i="1"/>
  <c r="Z168" i="1"/>
  <c r="V168" i="1"/>
  <c r="R168" i="1"/>
  <c r="N168" i="1"/>
  <c r="J168" i="1"/>
  <c r="F168" i="1"/>
  <c r="B168" i="1"/>
  <c r="AB167" i="1"/>
  <c r="X167" i="1"/>
  <c r="T167" i="1"/>
  <c r="P167" i="1"/>
  <c r="L167" i="1"/>
  <c r="H167" i="1"/>
  <c r="D167" i="1"/>
  <c r="AD166" i="1"/>
  <c r="Z166" i="1"/>
  <c r="V166" i="1"/>
  <c r="R166" i="1"/>
  <c r="N166" i="1"/>
  <c r="J166" i="1"/>
  <c r="F166" i="1"/>
  <c r="B166" i="1"/>
  <c r="AB165" i="1"/>
  <c r="X165" i="1"/>
  <c r="T165" i="1"/>
  <c r="P165" i="1"/>
  <c r="L165" i="1"/>
  <c r="H165" i="1"/>
  <c r="D165" i="1"/>
  <c r="AD164" i="1"/>
  <c r="Z164" i="1"/>
  <c r="V164" i="1"/>
  <c r="R164" i="1"/>
  <c r="N164" i="1"/>
  <c r="J164" i="1"/>
  <c r="F164" i="1"/>
  <c r="B164" i="1"/>
  <c r="AB163" i="1"/>
  <c r="X163" i="1"/>
  <c r="T163" i="1"/>
  <c r="P163" i="1"/>
  <c r="L163" i="1"/>
  <c r="H163" i="1"/>
  <c r="D163" i="1"/>
  <c r="AD162" i="1"/>
  <c r="Z162" i="1"/>
  <c r="V162" i="1"/>
  <c r="R162" i="1"/>
  <c r="N162" i="1"/>
  <c r="J162" i="1"/>
  <c r="F162" i="1"/>
  <c r="B162" i="1"/>
  <c r="AB161" i="1"/>
  <c r="X161" i="1"/>
  <c r="T161" i="1"/>
  <c r="P161" i="1"/>
  <c r="L161" i="1"/>
  <c r="H161" i="1"/>
  <c r="D161" i="1"/>
  <c r="AD160" i="1"/>
  <c r="Z160" i="1"/>
  <c r="V160" i="1"/>
  <c r="R160" i="1"/>
  <c r="N160" i="1"/>
  <c r="J160" i="1"/>
  <c r="F160" i="1"/>
  <c r="B160" i="1"/>
  <c r="AB159" i="1"/>
  <c r="X159" i="1"/>
  <c r="T159" i="1"/>
  <c r="P159" i="1"/>
  <c r="L159" i="1"/>
  <c r="H159" i="1"/>
  <c r="D159" i="1"/>
  <c r="AD158" i="1"/>
  <c r="Z158" i="1"/>
  <c r="V158" i="1"/>
  <c r="R158" i="1"/>
  <c r="J158" i="1"/>
  <c r="F158" i="1"/>
  <c r="B158" i="1"/>
  <c r="AB157" i="1"/>
  <c r="X157" i="1"/>
  <c r="T157" i="1"/>
  <c r="P157" i="1"/>
  <c r="L157" i="1"/>
  <c r="H157" i="1"/>
  <c r="D157" i="1"/>
  <c r="AD156" i="1"/>
  <c r="Z156" i="1"/>
  <c r="V156" i="1"/>
  <c r="R156" i="1"/>
  <c r="N156" i="1"/>
  <c r="J156" i="1"/>
  <c r="F156" i="1"/>
  <c r="B156" i="1"/>
  <c r="AB155" i="1"/>
  <c r="X155" i="1"/>
  <c r="T155" i="1"/>
  <c r="P155" i="1"/>
  <c r="L155" i="1"/>
  <c r="H155" i="1"/>
  <c r="D155" i="1"/>
  <c r="AD154" i="1"/>
  <c r="Z154" i="1"/>
  <c r="V154" i="1"/>
  <c r="R154" i="1"/>
  <c r="J154" i="1"/>
  <c r="F154" i="1"/>
  <c r="B154" i="1"/>
  <c r="AB153" i="1"/>
  <c r="X153" i="1"/>
  <c r="T153" i="1"/>
  <c r="P153" i="1"/>
  <c r="L153" i="1"/>
  <c r="H153" i="1"/>
  <c r="D153" i="1"/>
  <c r="AD152" i="1"/>
  <c r="Z152" i="1"/>
  <c r="V152" i="1"/>
  <c r="R152" i="1"/>
  <c r="J152" i="1"/>
  <c r="F152" i="1"/>
  <c r="B152" i="1"/>
  <c r="AB151" i="1"/>
  <c r="X151" i="1"/>
  <c r="T151" i="1"/>
  <c r="P151" i="1"/>
  <c r="L151" i="1"/>
  <c r="H151" i="1"/>
  <c r="D151" i="1"/>
  <c r="AD150" i="1"/>
  <c r="Z150" i="1"/>
  <c r="V150" i="1"/>
  <c r="R150" i="1"/>
  <c r="N150" i="1"/>
  <c r="J150" i="1"/>
  <c r="F150" i="1"/>
  <c r="B150" i="1"/>
  <c r="AB149" i="1"/>
  <c r="X149" i="1"/>
  <c r="T149" i="1"/>
  <c r="P149" i="1"/>
  <c r="L149" i="1"/>
  <c r="H149" i="1"/>
  <c r="D149" i="1"/>
  <c r="AD148" i="1"/>
  <c r="Z148" i="1"/>
  <c r="V148" i="1"/>
  <c r="R148" i="1"/>
  <c r="N148" i="1"/>
  <c r="J148" i="1"/>
  <c r="F148" i="1"/>
  <c r="B148" i="1"/>
  <c r="AB147" i="1"/>
  <c r="X147" i="1"/>
  <c r="T147" i="1"/>
  <c r="P147" i="1"/>
  <c r="L147" i="1"/>
  <c r="H147" i="1"/>
  <c r="D147" i="1"/>
  <c r="AD146" i="1"/>
  <c r="Z146" i="1"/>
  <c r="V146" i="1"/>
  <c r="R146" i="1"/>
  <c r="N146" i="1"/>
  <c r="J146" i="1"/>
  <c r="F146" i="1"/>
  <c r="B146" i="1"/>
  <c r="AB145" i="1"/>
  <c r="X145" i="1"/>
  <c r="T145" i="1"/>
  <c r="P145" i="1"/>
  <c r="L145" i="1"/>
  <c r="H145" i="1"/>
  <c r="D145" i="1"/>
  <c r="AD144" i="1"/>
  <c r="Z144" i="1"/>
  <c r="V144" i="1"/>
  <c r="R144" i="1"/>
  <c r="N144" i="1"/>
  <c r="J144" i="1"/>
  <c r="F144" i="1"/>
  <c r="B144" i="1"/>
  <c r="AB143" i="1"/>
  <c r="X143" i="1"/>
  <c r="T143" i="1"/>
  <c r="P143" i="1"/>
  <c r="L143" i="1"/>
  <c r="H143" i="1"/>
  <c r="D143" i="1"/>
  <c r="AD142" i="1"/>
  <c r="Z142" i="1"/>
  <c r="V142" i="1"/>
  <c r="R142" i="1"/>
  <c r="N142" i="1"/>
  <c r="J142" i="1"/>
  <c r="F142" i="1"/>
  <c r="B142" i="1"/>
  <c r="AB141" i="1"/>
  <c r="X141" i="1"/>
  <c r="T141" i="1"/>
  <c r="P141" i="1"/>
  <c r="L141" i="1"/>
  <c r="H141" i="1"/>
  <c r="D141" i="1"/>
  <c r="AD140" i="1"/>
  <c r="Z140" i="1"/>
  <c r="F141" i="1"/>
  <c r="AB140" i="1"/>
  <c r="V140" i="1"/>
  <c r="R140" i="1"/>
  <c r="N140" i="1"/>
  <c r="J140" i="1"/>
  <c r="F140" i="1"/>
  <c r="B140" i="1"/>
  <c r="AB139" i="1"/>
  <c r="X139" i="1"/>
  <c r="T139" i="1"/>
  <c r="P139" i="1"/>
  <c r="L139" i="1"/>
  <c r="H139" i="1"/>
  <c r="D139" i="1"/>
  <c r="AD138" i="1"/>
  <c r="Z138" i="1"/>
  <c r="V138" i="1"/>
  <c r="R138" i="1"/>
  <c r="N138" i="1"/>
  <c r="J138" i="1"/>
  <c r="F138" i="1"/>
  <c r="B138" i="1"/>
  <c r="AB137" i="1"/>
  <c r="X137" i="1"/>
  <c r="T137" i="1"/>
  <c r="P137" i="1"/>
  <c r="L137" i="1"/>
  <c r="H137" i="1"/>
  <c r="D137" i="1"/>
  <c r="AD136" i="1"/>
  <c r="Z136" i="1"/>
  <c r="V136" i="1"/>
  <c r="R136" i="1"/>
  <c r="N136" i="1"/>
  <c r="J136" i="1"/>
  <c r="F136" i="1"/>
  <c r="B136" i="1"/>
  <c r="AB135" i="1"/>
  <c r="X135" i="1"/>
  <c r="T135" i="1"/>
  <c r="P135" i="1"/>
  <c r="L135" i="1"/>
  <c r="H135" i="1"/>
  <c r="D135" i="1"/>
  <c r="AD134" i="1"/>
  <c r="Z134" i="1"/>
  <c r="V134" i="1"/>
  <c r="R134" i="1"/>
  <c r="N134" i="1"/>
  <c r="J134" i="1"/>
  <c r="F134" i="1"/>
  <c r="B134" i="1"/>
  <c r="AB133" i="1"/>
  <c r="X133" i="1"/>
  <c r="T133" i="1"/>
  <c r="P133" i="1"/>
  <c r="L133" i="1"/>
  <c r="H133" i="1"/>
  <c r="D133" i="1"/>
  <c r="AD132" i="1"/>
  <c r="Z132" i="1"/>
  <c r="V132" i="1"/>
  <c r="R132" i="1"/>
  <c r="N132" i="1"/>
  <c r="J132" i="1"/>
  <c r="F132" i="1"/>
  <c r="B132" i="1"/>
  <c r="AB131" i="1"/>
  <c r="X131" i="1"/>
  <c r="T131" i="1"/>
  <c r="P131" i="1"/>
  <c r="L131" i="1"/>
  <c r="H131" i="1"/>
  <c r="D131" i="1"/>
  <c r="AD130" i="1"/>
  <c r="Z130" i="1"/>
  <c r="V130" i="1"/>
  <c r="R130" i="1"/>
  <c r="N130" i="1"/>
  <c r="J130" i="1"/>
  <c r="F130" i="1"/>
  <c r="B130" i="1"/>
  <c r="AB129" i="1"/>
  <c r="X129" i="1"/>
  <c r="T129" i="1"/>
  <c r="P129" i="1"/>
  <c r="L129" i="1"/>
  <c r="H129" i="1"/>
  <c r="D129" i="1"/>
  <c r="AD128" i="1"/>
  <c r="Z128" i="1"/>
  <c r="V128" i="1"/>
  <c r="R128" i="1"/>
  <c r="N128" i="1"/>
  <c r="J128" i="1"/>
  <c r="F128" i="1"/>
  <c r="B128" i="1"/>
  <c r="AB127" i="1"/>
  <c r="X127" i="1"/>
  <c r="T127" i="1"/>
  <c r="P127" i="1"/>
  <c r="L127" i="1"/>
  <c r="H127" i="1"/>
  <c r="D127" i="1"/>
  <c r="AD126" i="1"/>
  <c r="Z126" i="1"/>
  <c r="V126" i="1"/>
  <c r="R126" i="1"/>
  <c r="N126" i="1"/>
  <c r="J126" i="1"/>
  <c r="F126" i="1"/>
  <c r="B126" i="1"/>
  <c r="AB125" i="1"/>
  <c r="X125" i="1"/>
  <c r="T125" i="1"/>
  <c r="P125" i="1"/>
  <c r="L125" i="1"/>
  <c r="H125" i="1"/>
  <c r="D125" i="1"/>
  <c r="AD124" i="1"/>
  <c r="Z124" i="1"/>
  <c r="V124" i="1"/>
  <c r="R124" i="1"/>
  <c r="N124" i="1"/>
  <c r="J124" i="1"/>
  <c r="F124" i="1"/>
  <c r="B124" i="1"/>
  <c r="AB123" i="1"/>
  <c r="X123" i="1"/>
  <c r="T123" i="1"/>
  <c r="P123" i="1"/>
  <c r="L123" i="1"/>
  <c r="H123" i="1"/>
  <c r="D123" i="1"/>
  <c r="AD122" i="1"/>
  <c r="Z122" i="1"/>
  <c r="V122" i="1"/>
  <c r="R122" i="1"/>
  <c r="N122" i="1"/>
  <c r="J122" i="1"/>
  <c r="F122" i="1"/>
  <c r="B122" i="1"/>
  <c r="AB121" i="1"/>
  <c r="X121" i="1"/>
  <c r="T121" i="1"/>
  <c r="P121" i="1"/>
  <c r="L121" i="1"/>
  <c r="H121" i="1"/>
  <c r="D121" i="1"/>
  <c r="AD120" i="1"/>
  <c r="Z120" i="1"/>
  <c r="V120" i="1"/>
  <c r="R120" i="1"/>
  <c r="N120" i="1"/>
  <c r="J120" i="1"/>
  <c r="F120" i="1"/>
  <c r="B120" i="1"/>
  <c r="AB119" i="1"/>
  <c r="X119" i="1"/>
  <c r="T119" i="1"/>
  <c r="P119" i="1"/>
  <c r="L119" i="1"/>
  <c r="H119" i="1"/>
  <c r="D119" i="1"/>
  <c r="AD118" i="1"/>
  <c r="Z118" i="1"/>
  <c r="V118" i="1"/>
  <c r="R118" i="1"/>
  <c r="N118" i="1"/>
  <c r="J118" i="1"/>
  <c r="F118" i="1"/>
  <c r="B118" i="1"/>
  <c r="AB117" i="1"/>
  <c r="X117" i="1"/>
  <c r="T117" i="1"/>
  <c r="P117" i="1"/>
  <c r="L117" i="1"/>
  <c r="H117" i="1"/>
  <c r="D117" i="1"/>
  <c r="AD116" i="1"/>
  <c r="Z116" i="1"/>
  <c r="V116" i="1"/>
  <c r="R116" i="1"/>
  <c r="N116" i="1"/>
  <c r="J116" i="1"/>
  <c r="F116" i="1"/>
  <c r="B116" i="1"/>
  <c r="AB115" i="1"/>
  <c r="X115" i="1"/>
  <c r="T115" i="1"/>
  <c r="P115" i="1"/>
  <c r="L115" i="1"/>
  <c r="H115" i="1"/>
  <c r="D115" i="1"/>
  <c r="AD114" i="1"/>
  <c r="Z114" i="1"/>
  <c r="V114" i="1"/>
  <c r="R114" i="1"/>
  <c r="N114" i="1"/>
  <c r="J114" i="1"/>
  <c r="F114" i="1"/>
  <c r="B114" i="1"/>
  <c r="AB113" i="1"/>
  <c r="X113" i="1"/>
  <c r="T113" i="1"/>
  <c r="P113" i="1"/>
  <c r="L113" i="1"/>
  <c r="H113" i="1"/>
  <c r="D113" i="1"/>
  <c r="AD112" i="1"/>
  <c r="Z112" i="1"/>
  <c r="V112" i="1"/>
  <c r="R112" i="1"/>
  <c r="N112" i="1"/>
  <c r="J112" i="1"/>
  <c r="F112" i="1"/>
  <c r="B112" i="1"/>
  <c r="AB111" i="1"/>
  <c r="X111" i="1"/>
  <c r="T111" i="1"/>
  <c r="P111" i="1"/>
  <c r="L111" i="1"/>
  <c r="H111" i="1"/>
  <c r="D111" i="1"/>
  <c r="AD110" i="1"/>
  <c r="Z110" i="1"/>
  <c r="V110" i="1"/>
  <c r="R110" i="1"/>
  <c r="J110" i="1"/>
  <c r="F110" i="1"/>
  <c r="B110" i="1"/>
  <c r="AB109" i="1"/>
  <c r="X109" i="1"/>
  <c r="T109" i="1"/>
  <c r="P109" i="1"/>
  <c r="L109" i="1"/>
  <c r="H109" i="1"/>
  <c r="D109" i="1"/>
  <c r="AD108" i="1"/>
  <c r="Z108" i="1"/>
  <c r="V108" i="1"/>
  <c r="R108" i="1"/>
  <c r="N108" i="1"/>
  <c r="J108" i="1"/>
  <c r="F108" i="1"/>
  <c r="B108" i="1"/>
  <c r="AB107" i="1"/>
  <c r="X107" i="1"/>
  <c r="T107" i="1"/>
  <c r="P107" i="1"/>
  <c r="L107" i="1"/>
  <c r="H107" i="1"/>
  <c r="D107" i="1"/>
  <c r="AD106" i="1"/>
  <c r="Z106" i="1"/>
  <c r="V106" i="1"/>
  <c r="R106" i="1"/>
  <c r="N106" i="1"/>
  <c r="J106" i="1"/>
  <c r="F106" i="1"/>
  <c r="B106" i="1"/>
  <c r="AB105" i="1"/>
  <c r="X105" i="1"/>
  <c r="T105" i="1"/>
  <c r="P105" i="1"/>
  <c r="L105" i="1"/>
  <c r="H105" i="1"/>
  <c r="D105" i="1"/>
  <c r="AD104" i="1"/>
  <c r="Z104" i="1"/>
  <c r="V104" i="1"/>
  <c r="R104" i="1"/>
  <c r="N104" i="1"/>
  <c r="J104" i="1"/>
  <c r="F104" i="1"/>
  <c r="B104" i="1"/>
  <c r="AB103" i="1"/>
  <c r="X103" i="1"/>
  <c r="T103" i="1"/>
  <c r="P103" i="1"/>
  <c r="L103" i="1"/>
  <c r="H103" i="1"/>
  <c r="D103" i="1"/>
  <c r="AD102" i="1"/>
  <c r="Z102" i="1"/>
  <c r="V102" i="1"/>
  <c r="R102" i="1"/>
  <c r="N102" i="1"/>
  <c r="J102" i="1"/>
  <c r="F102" i="1"/>
  <c r="B102" i="1"/>
  <c r="AB101" i="1"/>
  <c r="X101" i="1"/>
  <c r="T101" i="1"/>
  <c r="P101" i="1"/>
  <c r="L101" i="1"/>
  <c r="H101" i="1"/>
  <c r="D101" i="1"/>
  <c r="AD100" i="1"/>
  <c r="Z100" i="1"/>
  <c r="V100" i="1"/>
  <c r="R100" i="1"/>
  <c r="N100" i="1"/>
  <c r="J100" i="1"/>
  <c r="F100" i="1"/>
  <c r="B100" i="1"/>
  <c r="AB99" i="1"/>
  <c r="X99" i="1"/>
  <c r="T99" i="1"/>
  <c r="P99" i="1"/>
  <c r="L99" i="1"/>
  <c r="H99" i="1"/>
  <c r="D99" i="1"/>
  <c r="AD98" i="1"/>
  <c r="Z98" i="1"/>
  <c r="V98" i="1"/>
  <c r="R98" i="1"/>
  <c r="N98" i="1"/>
  <c r="J98" i="1"/>
  <c r="F98" i="1"/>
  <c r="B98" i="1"/>
  <c r="AB97" i="1"/>
  <c r="X97" i="1"/>
  <c r="T97" i="1"/>
  <c r="P97" i="1"/>
  <c r="L97" i="1"/>
  <c r="H97" i="1"/>
  <c r="D97" i="1"/>
  <c r="AD96" i="1"/>
  <c r="Z96" i="1"/>
  <c r="V96" i="1"/>
  <c r="R96" i="1"/>
  <c r="N96" i="1"/>
  <c r="J96" i="1"/>
  <c r="F96" i="1"/>
  <c r="B96" i="1"/>
  <c r="AB95" i="1"/>
  <c r="X95" i="1"/>
  <c r="T95" i="1"/>
  <c r="P95" i="1"/>
  <c r="L95" i="1"/>
  <c r="H95" i="1"/>
  <c r="D95" i="1"/>
  <c r="AD94" i="1"/>
  <c r="Z94" i="1"/>
  <c r="V94" i="1"/>
  <c r="R94" i="1"/>
  <c r="N94" i="1"/>
  <c r="J94" i="1"/>
  <c r="F94" i="1"/>
  <c r="B94" i="1"/>
  <c r="AB93" i="1"/>
  <c r="X93" i="1"/>
  <c r="T93" i="1"/>
  <c r="P93" i="1"/>
  <c r="L93" i="1"/>
  <c r="H93" i="1"/>
  <c r="D93" i="1"/>
  <c r="AD92" i="1"/>
  <c r="Z92" i="1"/>
  <c r="V92" i="1"/>
  <c r="R92" i="1"/>
  <c r="N92" i="1"/>
  <c r="J92" i="1"/>
  <c r="F92" i="1"/>
  <c r="B92" i="1"/>
  <c r="AB91" i="1"/>
  <c r="X91" i="1"/>
  <c r="T91" i="1"/>
  <c r="P91" i="1"/>
  <c r="L91" i="1"/>
  <c r="H91" i="1"/>
  <c r="D91" i="1"/>
  <c r="AD90" i="1"/>
  <c r="Z90" i="1"/>
  <c r="V90" i="1"/>
  <c r="R90" i="1"/>
  <c r="N90" i="1"/>
  <c r="J90" i="1"/>
  <c r="F90" i="1"/>
  <c r="B90" i="1"/>
  <c r="AB89" i="1"/>
  <c r="X89" i="1"/>
  <c r="T89" i="1"/>
  <c r="P89" i="1"/>
  <c r="L89" i="1"/>
  <c r="H89" i="1"/>
  <c r="D89" i="1"/>
  <c r="AD88" i="1"/>
  <c r="Z88" i="1"/>
  <c r="V88" i="1"/>
  <c r="R88" i="1"/>
  <c r="N88" i="1"/>
  <c r="J88" i="1"/>
  <c r="F88" i="1"/>
  <c r="B88" i="1"/>
  <c r="AB87" i="1"/>
  <c r="X87" i="1"/>
  <c r="T87" i="1"/>
  <c r="P87" i="1"/>
  <c r="L87" i="1"/>
  <c r="H87" i="1"/>
  <c r="D87" i="1"/>
  <c r="AD86" i="1"/>
  <c r="Z86" i="1"/>
  <c r="V86" i="1"/>
  <c r="R86" i="1"/>
  <c r="N86" i="1"/>
  <c r="J86" i="1"/>
  <c r="F86" i="1"/>
  <c r="B86" i="1"/>
  <c r="AB85" i="1"/>
  <c r="X85" i="1"/>
  <c r="T85" i="1"/>
  <c r="P85" i="1"/>
  <c r="L85" i="1"/>
  <c r="H85" i="1"/>
  <c r="D85" i="1"/>
  <c r="AD84" i="1"/>
  <c r="Z84" i="1"/>
  <c r="V84" i="1"/>
  <c r="R84" i="1"/>
  <c r="N84" i="1"/>
  <c r="J84" i="1"/>
  <c r="F84" i="1"/>
  <c r="B84" i="1"/>
  <c r="AB83" i="1"/>
  <c r="X83" i="1"/>
  <c r="T83" i="1"/>
  <c r="P83" i="1"/>
  <c r="L83" i="1"/>
  <c r="H83" i="1"/>
  <c r="D83" i="1"/>
  <c r="AD82" i="1"/>
  <c r="Z82" i="1"/>
  <c r="V82" i="1"/>
  <c r="R82" i="1"/>
  <c r="N82" i="1"/>
  <c r="J82" i="1"/>
  <c r="F82" i="1"/>
  <c r="B82" i="1"/>
  <c r="AB81" i="1"/>
  <c r="X81" i="1"/>
  <c r="T81" i="1"/>
  <c r="P81" i="1"/>
  <c r="L81" i="1"/>
  <c r="H81" i="1"/>
  <c r="D81" i="1"/>
  <c r="AD80" i="1"/>
  <c r="Z80" i="1"/>
  <c r="V80" i="1"/>
  <c r="R80" i="1"/>
  <c r="N80" i="1"/>
  <c r="J80" i="1"/>
  <c r="F80" i="1"/>
  <c r="B80" i="1"/>
  <c r="AB79" i="1"/>
  <c r="X79" i="1"/>
  <c r="T79" i="1"/>
  <c r="P79" i="1"/>
  <c r="L79" i="1"/>
  <c r="H79" i="1"/>
  <c r="D79" i="1"/>
  <c r="AD78" i="1"/>
  <c r="Z78" i="1"/>
  <c r="V78" i="1"/>
  <c r="R78" i="1"/>
  <c r="N78" i="1"/>
  <c r="J78" i="1"/>
  <c r="F78" i="1"/>
  <c r="B78" i="1"/>
  <c r="AB77" i="1"/>
  <c r="X77" i="1"/>
  <c r="T77" i="1"/>
  <c r="P77" i="1"/>
  <c r="L77" i="1"/>
  <c r="H77" i="1"/>
  <c r="D77" i="1"/>
  <c r="AD76" i="1"/>
  <c r="Z76" i="1"/>
  <c r="V76" i="1"/>
  <c r="R76" i="1"/>
  <c r="N76" i="1"/>
  <c r="J76" i="1"/>
  <c r="F76" i="1"/>
  <c r="B76" i="1"/>
  <c r="AB75" i="1"/>
  <c r="X75" i="1"/>
  <c r="T75" i="1"/>
  <c r="P75" i="1"/>
  <c r="L75" i="1"/>
  <c r="H75" i="1"/>
  <c r="D75" i="1"/>
  <c r="AD74" i="1"/>
  <c r="Z74" i="1"/>
  <c r="V74" i="1"/>
  <c r="R74" i="1"/>
  <c r="N74" i="1"/>
  <c r="J74" i="1"/>
  <c r="F74" i="1"/>
  <c r="B74" i="1"/>
  <c r="AB73" i="1"/>
  <c r="X73" i="1"/>
  <c r="T73" i="1"/>
  <c r="P73" i="1"/>
  <c r="L73" i="1"/>
  <c r="H73" i="1"/>
  <c r="D73" i="1"/>
  <c r="AD72" i="1"/>
  <c r="Z72" i="1"/>
  <c r="V72" i="1"/>
  <c r="R72" i="1"/>
  <c r="N72" i="1"/>
  <c r="J72" i="1"/>
  <c r="F72" i="1"/>
  <c r="B72" i="1"/>
  <c r="AB71" i="1"/>
  <c r="X71" i="1"/>
  <c r="T71" i="1"/>
  <c r="P71" i="1"/>
  <c r="L71" i="1"/>
  <c r="H71" i="1"/>
  <c r="D71" i="1"/>
  <c r="AD70" i="1"/>
  <c r="Z70" i="1"/>
  <c r="V70" i="1"/>
  <c r="R70" i="1"/>
  <c r="J70" i="1"/>
  <c r="F70" i="1"/>
  <c r="B70" i="1"/>
  <c r="AB69" i="1"/>
  <c r="X69" i="1"/>
  <c r="T69" i="1"/>
  <c r="P69" i="1"/>
  <c r="L69" i="1"/>
  <c r="H69" i="1"/>
  <c r="D69" i="1"/>
  <c r="AD68" i="1"/>
  <c r="Z68" i="1"/>
  <c r="V68" i="1"/>
  <c r="R68" i="1"/>
  <c r="N68" i="1"/>
  <c r="J68" i="1"/>
  <c r="F68" i="1"/>
  <c r="B68" i="1"/>
  <c r="AB67" i="1"/>
  <c r="X67" i="1"/>
  <c r="T67" i="1"/>
  <c r="P67" i="1"/>
  <c r="L67" i="1"/>
  <c r="H67" i="1"/>
  <c r="D67" i="1"/>
  <c r="AD66" i="1"/>
  <c r="Z66" i="1"/>
  <c r="V66" i="1"/>
  <c r="R66" i="1"/>
  <c r="N66" i="1"/>
  <c r="J66" i="1"/>
  <c r="F66" i="1"/>
  <c r="B66" i="1"/>
  <c r="AB65" i="1"/>
  <c r="X65" i="1"/>
  <c r="T65" i="1"/>
  <c r="P65" i="1"/>
  <c r="L65" i="1"/>
  <c r="H65" i="1"/>
  <c r="D65" i="1"/>
  <c r="AD64" i="1"/>
  <c r="Z64" i="1"/>
  <c r="V64" i="1"/>
  <c r="R64" i="1"/>
  <c r="N64" i="1"/>
  <c r="J64" i="1"/>
  <c r="F64" i="1"/>
  <c r="B64" i="1"/>
  <c r="AB63" i="1"/>
  <c r="X63" i="1"/>
  <c r="T63" i="1"/>
  <c r="P63" i="1"/>
  <c r="L63" i="1"/>
  <c r="H63" i="1"/>
  <c r="D63" i="1"/>
  <c r="AD62" i="1"/>
  <c r="Z62" i="1"/>
  <c r="V62" i="1"/>
  <c r="R62" i="1"/>
  <c r="J62" i="1"/>
  <c r="F62" i="1"/>
  <c r="B62" i="1"/>
  <c r="AB61" i="1"/>
  <c r="X61" i="1"/>
  <c r="T61" i="1"/>
  <c r="P61" i="1"/>
  <c r="L61" i="1"/>
  <c r="H61" i="1"/>
  <c r="D61" i="1"/>
  <c r="AD60" i="1"/>
  <c r="Z60" i="1"/>
  <c r="V60" i="1"/>
  <c r="R60" i="1"/>
  <c r="N60" i="1"/>
  <c r="J60" i="1"/>
  <c r="F60" i="1"/>
  <c r="B60" i="1"/>
  <c r="AB59" i="1"/>
  <c r="X59" i="1"/>
  <c r="T59" i="1"/>
  <c r="P59" i="1"/>
  <c r="L59" i="1"/>
  <c r="H59" i="1"/>
  <c r="D59" i="1"/>
  <c r="AD58" i="1"/>
  <c r="Z58" i="1"/>
  <c r="V58" i="1"/>
  <c r="R58" i="1"/>
  <c r="N58" i="1"/>
  <c r="J58" i="1"/>
  <c r="F58" i="1"/>
  <c r="B58" i="1"/>
  <c r="AB57" i="1"/>
  <c r="X57" i="1"/>
  <c r="T57" i="1"/>
  <c r="P57" i="1"/>
  <c r="L57" i="1"/>
  <c r="H57" i="1"/>
  <c r="D57" i="1"/>
  <c r="AD56" i="1"/>
  <c r="Z56" i="1"/>
  <c r="V56" i="1"/>
  <c r="R56" i="1"/>
  <c r="N56" i="1"/>
  <c r="J56" i="1"/>
  <c r="F56" i="1"/>
  <c r="B56" i="1"/>
  <c r="AB55" i="1"/>
  <c r="X55" i="1"/>
  <c r="T55" i="1"/>
  <c r="P55" i="1"/>
  <c r="L55" i="1"/>
  <c r="H55" i="1"/>
  <c r="D55" i="1"/>
  <c r="AD54" i="1"/>
  <c r="Z54" i="1"/>
  <c r="V54" i="1"/>
  <c r="R54" i="1"/>
  <c r="J54" i="1"/>
  <c r="F54" i="1"/>
  <c r="B54" i="1"/>
  <c r="AB53" i="1"/>
  <c r="X53" i="1"/>
  <c r="T53" i="1"/>
  <c r="P53" i="1"/>
  <c r="L53" i="1"/>
  <c r="H53" i="1"/>
  <c r="D53" i="1"/>
  <c r="AD52" i="1"/>
  <c r="Z52" i="1"/>
  <c r="V52" i="1"/>
  <c r="R52" i="1"/>
  <c r="J52" i="1"/>
  <c r="F52" i="1"/>
  <c r="B52" i="1"/>
  <c r="AB51" i="1"/>
  <c r="X51" i="1"/>
  <c r="T51" i="1"/>
  <c r="P51" i="1"/>
  <c r="L51" i="1"/>
  <c r="H51" i="1"/>
  <c r="D51" i="1"/>
  <c r="AD50" i="1"/>
  <c r="Z50" i="1"/>
  <c r="V50" i="1"/>
  <c r="R50" i="1"/>
  <c r="N50" i="1"/>
  <c r="J50" i="1"/>
  <c r="F50" i="1"/>
  <c r="B50" i="1"/>
  <c r="AB49" i="1"/>
  <c r="X49" i="1"/>
  <c r="T49" i="1"/>
  <c r="P49" i="1"/>
  <c r="L49" i="1"/>
  <c r="H49" i="1"/>
  <c r="D49" i="1"/>
  <c r="AD48" i="1"/>
  <c r="Z48" i="1"/>
  <c r="V48" i="1"/>
  <c r="R48" i="1"/>
  <c r="N48" i="1"/>
  <c r="J48" i="1"/>
  <c r="F48" i="1"/>
  <c r="B48" i="1"/>
  <c r="AB47" i="1"/>
  <c r="X47" i="1"/>
  <c r="T47" i="1"/>
  <c r="P47" i="1"/>
  <c r="L47" i="1"/>
  <c r="H47" i="1"/>
  <c r="D47" i="1"/>
  <c r="AD46" i="1"/>
  <c r="Z46" i="1"/>
  <c r="V46" i="1"/>
  <c r="R46" i="1"/>
  <c r="N46" i="1"/>
  <c r="J46" i="1"/>
  <c r="F46" i="1"/>
  <c r="B46" i="1"/>
  <c r="AB45" i="1"/>
  <c r="X45" i="1"/>
  <c r="T45" i="1"/>
  <c r="P45" i="1"/>
  <c r="L45" i="1"/>
  <c r="H45" i="1"/>
  <c r="D45" i="1"/>
  <c r="AD44" i="1"/>
  <c r="Z44" i="1"/>
  <c r="V44" i="1"/>
  <c r="R44" i="1"/>
  <c r="J44" i="1"/>
  <c r="F44" i="1"/>
  <c r="B44" i="1"/>
  <c r="AB43" i="1"/>
  <c r="X43" i="1"/>
  <c r="T43" i="1"/>
  <c r="P43" i="1"/>
  <c r="L43" i="1"/>
  <c r="H43" i="1"/>
  <c r="D43" i="1"/>
  <c r="AD42" i="1"/>
  <c r="Z42" i="1"/>
  <c r="V42" i="1"/>
  <c r="R42" i="1"/>
  <c r="N42" i="1"/>
  <c r="J42" i="1"/>
  <c r="F42" i="1"/>
  <c r="B42" i="1"/>
  <c r="AB41" i="1"/>
  <c r="X41" i="1"/>
  <c r="T41" i="1"/>
  <c r="P41" i="1"/>
  <c r="L41" i="1"/>
  <c r="H41" i="1"/>
  <c r="D41" i="1"/>
  <c r="AD40" i="1"/>
  <c r="Z40" i="1"/>
  <c r="V40" i="1"/>
  <c r="R40" i="1"/>
  <c r="N40" i="1"/>
  <c r="J40" i="1"/>
  <c r="F40" i="1"/>
  <c r="B40" i="1"/>
  <c r="AB39" i="1"/>
  <c r="X39" i="1"/>
  <c r="T39" i="1"/>
  <c r="P39" i="1"/>
  <c r="L39" i="1"/>
  <c r="H39" i="1"/>
  <c r="D39" i="1"/>
  <c r="AD38" i="1"/>
  <c r="Z38" i="1"/>
  <c r="V38" i="1"/>
  <c r="R38" i="1"/>
  <c r="J38" i="1"/>
  <c r="F38" i="1"/>
  <c r="B38" i="1"/>
  <c r="AB37" i="1"/>
  <c r="X37" i="1"/>
  <c r="T37" i="1"/>
  <c r="P37" i="1"/>
  <c r="L37" i="1"/>
  <c r="H37" i="1"/>
  <c r="D37" i="1"/>
  <c r="AD36" i="1"/>
  <c r="Z36" i="1"/>
  <c r="V36" i="1"/>
  <c r="R36" i="1"/>
  <c r="N36" i="1"/>
  <c r="J36" i="1"/>
  <c r="F36" i="1"/>
  <c r="B36" i="1"/>
  <c r="AB35" i="1"/>
  <c r="X35" i="1"/>
  <c r="T35" i="1"/>
  <c r="P35" i="1"/>
  <c r="L35" i="1"/>
  <c r="H35" i="1"/>
  <c r="D35" i="1"/>
  <c r="AD34" i="1"/>
  <c r="Z34" i="1"/>
  <c r="V34" i="1"/>
  <c r="R34" i="1"/>
  <c r="J34" i="1"/>
  <c r="F34" i="1"/>
  <c r="B34" i="1"/>
  <c r="AB33" i="1"/>
  <c r="X33" i="1"/>
  <c r="T33" i="1"/>
  <c r="P33" i="1"/>
  <c r="L33" i="1"/>
  <c r="H33" i="1"/>
  <c r="D33" i="1"/>
  <c r="AD32" i="1"/>
  <c r="Z32" i="1"/>
  <c r="V32" i="1"/>
  <c r="R32" i="1"/>
  <c r="J32" i="1"/>
  <c r="F32" i="1"/>
  <c r="B32" i="1"/>
  <c r="AB31" i="1"/>
  <c r="X31" i="1"/>
  <c r="T31" i="1"/>
  <c r="P31" i="1"/>
  <c r="L31" i="1"/>
  <c r="H31" i="1"/>
  <c r="D31" i="1"/>
  <c r="AD30" i="1"/>
  <c r="Z30" i="1"/>
  <c r="V30" i="1"/>
  <c r="R30" i="1"/>
  <c r="J30" i="1"/>
  <c r="F30" i="1"/>
  <c r="B30" i="1"/>
  <c r="AB29" i="1"/>
  <c r="X29" i="1"/>
  <c r="T29" i="1"/>
  <c r="P29" i="1"/>
  <c r="L29" i="1"/>
  <c r="H29" i="1"/>
  <c r="D29" i="1"/>
  <c r="AD28" i="1"/>
  <c r="Z28" i="1"/>
  <c r="V28" i="1"/>
  <c r="R28" i="1"/>
  <c r="J28" i="1"/>
  <c r="F28" i="1"/>
  <c r="B28" i="1"/>
  <c r="AB27" i="1"/>
  <c r="X27" i="1"/>
  <c r="T27" i="1"/>
  <c r="P27" i="1"/>
  <c r="L27" i="1"/>
  <c r="H27" i="1"/>
  <c r="D27" i="1"/>
  <c r="AD26" i="1"/>
  <c r="Z26" i="1"/>
  <c r="V26" i="1"/>
  <c r="R26" i="1"/>
  <c r="J26" i="1"/>
  <c r="F26" i="1"/>
  <c r="B26" i="1"/>
  <c r="AB25" i="1"/>
  <c r="X25" i="1"/>
  <c r="T25" i="1"/>
  <c r="P25" i="1"/>
  <c r="L25" i="1"/>
  <c r="H25" i="1"/>
  <c r="D25" i="1"/>
  <c r="AD24" i="1"/>
  <c r="Z24" i="1"/>
  <c r="V24" i="1"/>
  <c r="R24" i="1"/>
  <c r="J24" i="1"/>
  <c r="F24" i="1"/>
  <c r="B24" i="1"/>
  <c r="AB23" i="1"/>
  <c r="X23" i="1"/>
  <c r="T23" i="1"/>
  <c r="P23" i="1"/>
  <c r="L23" i="1"/>
  <c r="H23" i="1"/>
  <c r="D23" i="1"/>
  <c r="AD22" i="1"/>
  <c r="Z22" i="1"/>
  <c r="V22" i="1"/>
  <c r="R22" i="1"/>
  <c r="J22" i="1"/>
  <c r="F22" i="1"/>
  <c r="B22" i="1"/>
  <c r="AB21" i="1"/>
  <c r="X21" i="1"/>
  <c r="T21" i="1"/>
  <c r="P21" i="1"/>
  <c r="L21" i="1"/>
  <c r="H21" i="1"/>
  <c r="D21" i="1"/>
  <c r="AD20" i="1"/>
  <c r="Z20" i="1"/>
  <c r="V20" i="1"/>
  <c r="R20" i="1"/>
  <c r="J20" i="1"/>
  <c r="F20" i="1"/>
  <c r="B20" i="1"/>
  <c r="AB19" i="1"/>
  <c r="X19" i="1"/>
  <c r="T19" i="1"/>
  <c r="P19" i="1"/>
  <c r="L19" i="1"/>
  <c r="H19" i="1"/>
  <c r="D19" i="1"/>
  <c r="AD18" i="1"/>
  <c r="Z18" i="1"/>
  <c r="V18" i="1"/>
  <c r="R18" i="1"/>
  <c r="J18" i="1"/>
  <c r="F18" i="1"/>
  <c r="B18" i="1"/>
  <c r="AB17" i="1"/>
  <c r="X17" i="1"/>
  <c r="T17" i="1"/>
  <c r="P17" i="1"/>
  <c r="L17" i="1"/>
  <c r="H17" i="1"/>
  <c r="D17" i="1"/>
  <c r="AD16" i="1"/>
  <c r="Z16" i="1"/>
  <c r="V16" i="1"/>
  <c r="R16" i="1"/>
  <c r="N16" i="1"/>
  <c r="J16" i="1"/>
  <c r="F16" i="1"/>
  <c r="B16" i="1"/>
  <c r="AB15" i="1"/>
  <c r="X15" i="1"/>
  <c r="T15" i="1"/>
  <c r="P15" i="1"/>
  <c r="L15" i="1"/>
  <c r="H15" i="1"/>
  <c r="D15" i="1"/>
  <c r="AD14" i="1"/>
  <c r="Z14" i="1"/>
  <c r="V14" i="1"/>
  <c r="R14" i="1"/>
  <c r="J14" i="1"/>
  <c r="F14" i="1"/>
  <c r="B14" i="1"/>
  <c r="AB13" i="1"/>
  <c r="X13" i="1"/>
  <c r="T13" i="1"/>
  <c r="P13" i="1"/>
  <c r="L13" i="1"/>
  <c r="H13" i="1"/>
  <c r="D13" i="1"/>
  <c r="AD12" i="1"/>
  <c r="Z12" i="1"/>
  <c r="V12" i="1"/>
  <c r="R12" i="1"/>
  <c r="J12" i="1"/>
  <c r="F12" i="1"/>
  <c r="B12" i="1"/>
  <c r="AB11" i="1"/>
  <c r="X11" i="1"/>
  <c r="T11" i="1"/>
  <c r="P11" i="1"/>
  <c r="L11" i="1"/>
  <c r="H11" i="1"/>
  <c r="D11" i="1"/>
  <c r="AD10" i="1"/>
  <c r="Z10" i="1"/>
  <c r="V10" i="1"/>
  <c r="R10" i="1"/>
  <c r="J10" i="1"/>
  <c r="F10" i="1"/>
  <c r="B10" i="1"/>
  <c r="AB9" i="1"/>
  <c r="X9" i="1"/>
  <c r="T9" i="1"/>
  <c r="P9" i="1"/>
  <c r="L9" i="1"/>
  <c r="H9" i="1"/>
  <c r="D9" i="1"/>
  <c r="AD8" i="1"/>
  <c r="Z8" i="1"/>
  <c r="V8" i="1"/>
  <c r="R8" i="1"/>
  <c r="J8" i="1"/>
  <c r="F8" i="1"/>
  <c r="B8" i="1"/>
  <c r="AB7" i="1"/>
  <c r="X7" i="1"/>
  <c r="T7" i="1"/>
  <c r="P7" i="1"/>
  <c r="L7" i="1"/>
  <c r="H7" i="1"/>
  <c r="D7" i="1"/>
  <c r="AD6" i="1"/>
  <c r="Z6" i="1"/>
  <c r="V6" i="1"/>
  <c r="R6" i="1"/>
  <c r="J6" i="1"/>
  <c r="F6" i="1"/>
  <c r="B6" i="1"/>
  <c r="AB5" i="1"/>
  <c r="X5" i="1"/>
  <c r="T5" i="1"/>
  <c r="P5" i="1"/>
  <c r="L5" i="1"/>
  <c r="H5" i="1"/>
  <c r="D5" i="1"/>
  <c r="Y4" i="1"/>
  <c r="O4" i="1"/>
  <c r="G4" i="1"/>
  <c r="E141" i="1"/>
  <c r="AA140" i="1"/>
  <c r="U140" i="1"/>
  <c r="Q140" i="1"/>
  <c r="M140" i="1"/>
  <c r="I140" i="1"/>
  <c r="E140" i="1"/>
  <c r="A140" i="1"/>
  <c r="AA139" i="1"/>
  <c r="W139" i="1"/>
  <c r="S139" i="1"/>
  <c r="O139" i="1"/>
  <c r="K139" i="1"/>
  <c r="G139" i="1"/>
  <c r="C139" i="1"/>
  <c r="AC138" i="1"/>
  <c r="Y138" i="1"/>
  <c r="U138" i="1"/>
  <c r="Q138" i="1"/>
  <c r="M138" i="1"/>
  <c r="I138" i="1"/>
  <c r="E138" i="1"/>
  <c r="A138" i="1"/>
  <c r="AA137" i="1"/>
  <c r="W137" i="1"/>
  <c r="S137" i="1"/>
  <c r="O137" i="1"/>
  <c r="K137" i="1"/>
  <c r="G137" i="1"/>
  <c r="C137" i="1"/>
  <c r="AC136" i="1"/>
  <c r="Y136" i="1"/>
  <c r="U136" i="1"/>
  <c r="Q136" i="1"/>
  <c r="M136" i="1"/>
  <c r="I136" i="1"/>
  <c r="E136" i="1"/>
  <c r="A136" i="1"/>
  <c r="AA135" i="1"/>
  <c r="W135" i="1"/>
  <c r="S135" i="1"/>
  <c r="O135" i="1"/>
  <c r="K135" i="1"/>
  <c r="G135" i="1"/>
  <c r="C135" i="1"/>
  <c r="AC134" i="1"/>
  <c r="Y134" i="1"/>
  <c r="U134" i="1"/>
  <c r="Q134" i="1"/>
  <c r="M134" i="1"/>
  <c r="I134" i="1"/>
  <c r="E134" i="1"/>
  <c r="A134" i="1"/>
  <c r="AA133" i="1"/>
  <c r="W133" i="1"/>
  <c r="S133" i="1"/>
  <c r="O133" i="1"/>
  <c r="K133" i="1"/>
  <c r="G133" i="1"/>
  <c r="C133" i="1"/>
  <c r="AC132" i="1"/>
  <c r="Y132" i="1"/>
  <c r="U132" i="1"/>
  <c r="Q132" i="1"/>
  <c r="M132" i="1"/>
  <c r="I132" i="1"/>
  <c r="E132" i="1"/>
  <c r="A132" i="1"/>
  <c r="AA131" i="1"/>
  <c r="W131" i="1"/>
  <c r="S131" i="1"/>
  <c r="O131" i="1"/>
  <c r="K131" i="1"/>
  <c r="G131" i="1"/>
  <c r="C131" i="1"/>
  <c r="AC130" i="1"/>
  <c r="Y130" i="1"/>
  <c r="U130" i="1"/>
  <c r="Q130" i="1"/>
  <c r="M130" i="1"/>
  <c r="I130" i="1"/>
  <c r="E130" i="1"/>
  <c r="A130" i="1"/>
  <c r="AA129" i="1"/>
  <c r="W129" i="1"/>
  <c r="S129" i="1"/>
  <c r="O129" i="1"/>
  <c r="K129" i="1"/>
  <c r="G129" i="1"/>
  <c r="C129" i="1"/>
  <c r="AC128" i="1"/>
  <c r="Y128" i="1"/>
  <c r="U128" i="1"/>
  <c r="Q128" i="1"/>
  <c r="M128" i="1"/>
  <c r="I128" i="1"/>
  <c r="E128" i="1"/>
  <c r="A128" i="1"/>
  <c r="AA127" i="1"/>
  <c r="W127" i="1"/>
  <c r="S127" i="1"/>
  <c r="O127" i="1"/>
  <c r="K127" i="1"/>
  <c r="G127" i="1"/>
  <c r="C127" i="1"/>
  <c r="AC126" i="1"/>
  <c r="Y126" i="1"/>
  <c r="U126" i="1"/>
  <c r="Q126" i="1"/>
  <c r="M126" i="1"/>
  <c r="I126" i="1"/>
  <c r="E126" i="1"/>
  <c r="A126" i="1"/>
  <c r="AA125" i="1"/>
  <c r="W125" i="1"/>
  <c r="S125" i="1"/>
  <c r="O125" i="1"/>
  <c r="K125" i="1"/>
  <c r="G125" i="1"/>
  <c r="C125" i="1"/>
  <c r="AC124" i="1"/>
  <c r="Y124" i="1"/>
  <c r="U124" i="1"/>
  <c r="Q124" i="1"/>
  <c r="M124" i="1"/>
  <c r="I124" i="1"/>
  <c r="E124" i="1"/>
  <c r="A124" i="1"/>
  <c r="AA123" i="1"/>
  <c r="W123" i="1"/>
  <c r="S123" i="1"/>
  <c r="O123" i="1"/>
  <c r="K123" i="1"/>
  <c r="G123" i="1"/>
  <c r="C123" i="1"/>
  <c r="AC122" i="1"/>
  <c r="Y122" i="1"/>
  <c r="U122" i="1"/>
  <c r="Q122" i="1"/>
  <c r="M122" i="1"/>
  <c r="I122" i="1"/>
  <c r="E122" i="1"/>
  <c r="A122" i="1"/>
  <c r="AA121" i="1"/>
  <c r="W121" i="1"/>
  <c r="S121" i="1"/>
  <c r="O121" i="1"/>
  <c r="K121" i="1"/>
  <c r="G121" i="1"/>
  <c r="C121" i="1"/>
  <c r="AC120" i="1"/>
  <c r="Y120" i="1"/>
  <c r="U120" i="1"/>
  <c r="Q120" i="1"/>
  <c r="M120" i="1"/>
  <c r="I120" i="1"/>
  <c r="E120" i="1"/>
  <c r="A120" i="1"/>
  <c r="AA119" i="1"/>
  <c r="W119" i="1"/>
  <c r="S119" i="1"/>
  <c r="O119" i="1"/>
  <c r="K119" i="1"/>
  <c r="G119" i="1"/>
  <c r="C119" i="1"/>
  <c r="AC118" i="1"/>
  <c r="Y118" i="1"/>
  <c r="U118" i="1"/>
  <c r="Q118" i="1"/>
  <c r="M118" i="1"/>
  <c r="I118" i="1"/>
  <c r="E118" i="1"/>
  <c r="A118" i="1"/>
  <c r="AA117" i="1"/>
  <c r="W117" i="1"/>
  <c r="S117" i="1"/>
  <c r="O117" i="1"/>
  <c r="K117" i="1"/>
  <c r="G117" i="1"/>
  <c r="C117" i="1"/>
  <c r="AC116" i="1"/>
  <c r="Y116" i="1"/>
  <c r="U116" i="1"/>
  <c r="Q116" i="1"/>
  <c r="M116" i="1"/>
  <c r="I116" i="1"/>
  <c r="E116" i="1"/>
  <c r="A116" i="1"/>
  <c r="AA115" i="1"/>
  <c r="W115" i="1"/>
  <c r="S115" i="1"/>
  <c r="O115" i="1"/>
  <c r="K115" i="1"/>
  <c r="G115" i="1"/>
  <c r="C115" i="1"/>
  <c r="AC114" i="1"/>
  <c r="Y114" i="1"/>
  <c r="U114" i="1"/>
  <c r="Q114" i="1"/>
  <c r="M114" i="1"/>
  <c r="I114" i="1"/>
  <c r="E114" i="1"/>
  <c r="A114" i="1"/>
  <c r="AA113" i="1"/>
  <c r="W113" i="1"/>
  <c r="S113" i="1"/>
  <c r="O113" i="1"/>
  <c r="K113" i="1"/>
  <c r="G113" i="1"/>
  <c r="C113" i="1"/>
  <c r="AC112" i="1"/>
  <c r="Y112" i="1"/>
  <c r="U112" i="1"/>
  <c r="Q112" i="1"/>
  <c r="M112" i="1"/>
  <c r="I112" i="1"/>
  <c r="E112" i="1"/>
  <c r="A112" i="1"/>
  <c r="AA111" i="1"/>
  <c r="W111" i="1"/>
  <c r="S111" i="1"/>
  <c r="O111" i="1"/>
  <c r="K111" i="1"/>
  <c r="G111" i="1"/>
  <c r="C111" i="1"/>
  <c r="AC110" i="1"/>
  <c r="Y110" i="1"/>
  <c r="U110" i="1"/>
  <c r="Q110" i="1"/>
  <c r="M110" i="1"/>
  <c r="I110" i="1"/>
  <c r="E110" i="1"/>
  <c r="A110" i="1"/>
  <c r="AA109" i="1"/>
  <c r="W109" i="1"/>
  <c r="S109" i="1"/>
  <c r="O109" i="1"/>
  <c r="K109" i="1"/>
  <c r="G109" i="1"/>
  <c r="C109" i="1"/>
  <c r="AC108" i="1"/>
  <c r="Y108" i="1"/>
  <c r="U108" i="1"/>
  <c r="Q108" i="1"/>
  <c r="M108" i="1"/>
  <c r="I108" i="1"/>
  <c r="E108" i="1"/>
  <c r="A108" i="1"/>
  <c r="AA107" i="1"/>
  <c r="W107" i="1"/>
  <c r="S107" i="1"/>
  <c r="O107" i="1"/>
  <c r="K107" i="1"/>
  <c r="G107" i="1"/>
  <c r="C107" i="1"/>
  <c r="AC106" i="1"/>
  <c r="Y106" i="1"/>
  <c r="U106" i="1"/>
  <c r="Q106" i="1"/>
  <c r="M106" i="1"/>
  <c r="I106" i="1"/>
  <c r="E106" i="1"/>
  <c r="A106" i="1"/>
  <c r="AA105" i="1"/>
  <c r="W105" i="1"/>
  <c r="S105" i="1"/>
  <c r="O105" i="1"/>
  <c r="K105" i="1"/>
  <c r="G105" i="1"/>
  <c r="C105" i="1"/>
  <c r="AC104" i="1"/>
  <c r="Y104" i="1"/>
  <c r="U104" i="1"/>
  <c r="Q104" i="1"/>
  <c r="M104" i="1"/>
  <c r="I104" i="1"/>
  <c r="E104" i="1"/>
  <c r="A104" i="1"/>
  <c r="AA103" i="1"/>
  <c r="W103" i="1"/>
  <c r="S103" i="1"/>
  <c r="O103" i="1"/>
  <c r="K103" i="1"/>
  <c r="G103" i="1"/>
  <c r="C103" i="1"/>
  <c r="AC102" i="1"/>
  <c r="Y102" i="1"/>
  <c r="U102" i="1"/>
  <c r="Q102" i="1"/>
  <c r="M102" i="1"/>
  <c r="I102" i="1"/>
  <c r="E102" i="1"/>
  <c r="A102" i="1"/>
  <c r="AA101" i="1"/>
  <c r="W101" i="1"/>
  <c r="S101" i="1"/>
  <c r="O101" i="1"/>
  <c r="K101" i="1"/>
  <c r="G101" i="1"/>
  <c r="C101" i="1"/>
  <c r="AC100" i="1"/>
  <c r="Y100" i="1"/>
  <c r="U100" i="1"/>
  <c r="Q100" i="1"/>
  <c r="M100" i="1"/>
  <c r="I100" i="1"/>
  <c r="E100" i="1"/>
  <c r="A100" i="1"/>
  <c r="AA99" i="1"/>
  <c r="W99" i="1"/>
  <c r="S99" i="1"/>
  <c r="O99" i="1"/>
  <c r="K99" i="1"/>
  <c r="G99" i="1"/>
  <c r="C99" i="1"/>
  <c r="AC98" i="1"/>
  <c r="Y98" i="1"/>
  <c r="U98" i="1"/>
  <c r="Q98" i="1"/>
  <c r="M98" i="1"/>
  <c r="I98" i="1"/>
  <c r="E98" i="1"/>
  <c r="A98" i="1"/>
  <c r="AA97" i="1"/>
  <c r="W97" i="1"/>
  <c r="S97" i="1"/>
  <c r="O97" i="1"/>
  <c r="K97" i="1"/>
  <c r="G97" i="1"/>
  <c r="C97" i="1"/>
  <c r="AC96" i="1"/>
  <c r="Y96" i="1"/>
  <c r="U96" i="1"/>
  <c r="Q96" i="1"/>
  <c r="M96" i="1"/>
  <c r="I96" i="1"/>
  <c r="E96" i="1"/>
  <c r="A96" i="1"/>
  <c r="AA95" i="1"/>
  <c r="W95" i="1"/>
  <c r="S95" i="1"/>
  <c r="O95" i="1"/>
  <c r="K95" i="1"/>
  <c r="G95" i="1"/>
  <c r="C95" i="1"/>
  <c r="AC94" i="1"/>
  <c r="Y94" i="1"/>
  <c r="U94" i="1"/>
  <c r="Q94" i="1"/>
  <c r="M94" i="1"/>
  <c r="I94" i="1"/>
  <c r="E94" i="1"/>
  <c r="A94" i="1"/>
  <c r="AA93" i="1"/>
  <c r="W93" i="1"/>
  <c r="S93" i="1"/>
  <c r="O93" i="1"/>
  <c r="K93" i="1"/>
  <c r="G93" i="1"/>
  <c r="C93" i="1"/>
  <c r="AC92" i="1"/>
  <c r="Y92" i="1"/>
  <c r="U92" i="1"/>
  <c r="Q92" i="1"/>
  <c r="M92" i="1"/>
  <c r="I92" i="1"/>
  <c r="E92" i="1"/>
  <c r="A92" i="1"/>
  <c r="AA91" i="1"/>
  <c r="W91" i="1"/>
  <c r="S91" i="1"/>
  <c r="O91" i="1"/>
  <c r="K91" i="1"/>
  <c r="G91" i="1"/>
  <c r="C91" i="1"/>
  <c r="AC90" i="1"/>
  <c r="Y90" i="1"/>
  <c r="U90" i="1"/>
  <c r="Q90" i="1"/>
  <c r="M90" i="1"/>
  <c r="I90" i="1"/>
  <c r="E90" i="1"/>
  <c r="A90" i="1"/>
  <c r="AA89" i="1"/>
  <c r="W89" i="1"/>
  <c r="S89" i="1"/>
  <c r="O89" i="1"/>
  <c r="K89" i="1"/>
  <c r="G89" i="1"/>
  <c r="C89" i="1"/>
  <c r="AC88" i="1"/>
  <c r="Y88" i="1"/>
  <c r="U88" i="1"/>
  <c r="Q88" i="1"/>
  <c r="M88" i="1"/>
  <c r="I88" i="1"/>
  <c r="E88" i="1"/>
  <c r="A88" i="1"/>
  <c r="AA87" i="1"/>
  <c r="W87" i="1"/>
  <c r="S87" i="1"/>
  <c r="O87" i="1"/>
  <c r="K87" i="1"/>
  <c r="G87" i="1"/>
  <c r="C87" i="1"/>
  <c r="AC86" i="1"/>
  <c r="Y86" i="1"/>
  <c r="U86" i="1"/>
  <c r="Q86" i="1"/>
  <c r="M86" i="1"/>
  <c r="I86" i="1"/>
  <c r="E86" i="1"/>
  <c r="A86" i="1"/>
  <c r="AA85" i="1"/>
  <c r="W85" i="1"/>
  <c r="S85" i="1"/>
  <c r="O85" i="1"/>
  <c r="K85" i="1"/>
  <c r="G85" i="1"/>
  <c r="C85" i="1"/>
  <c r="AC84" i="1"/>
  <c r="Y84" i="1"/>
  <c r="U84" i="1"/>
  <c r="Q84" i="1"/>
  <c r="M84" i="1"/>
  <c r="I84" i="1"/>
  <c r="E84" i="1"/>
  <c r="A84" i="1"/>
  <c r="AA83" i="1"/>
  <c r="W83" i="1"/>
  <c r="S83" i="1"/>
  <c r="O83" i="1"/>
  <c r="K83" i="1"/>
  <c r="G83" i="1"/>
  <c r="C83" i="1"/>
  <c r="AC82" i="1"/>
  <c r="Y82" i="1"/>
  <c r="U82" i="1"/>
  <c r="Q82" i="1"/>
  <c r="M82" i="1"/>
  <c r="I82" i="1"/>
  <c r="E82" i="1"/>
  <c r="A82" i="1"/>
  <c r="AA81" i="1"/>
  <c r="W81" i="1"/>
  <c r="S81" i="1"/>
  <c r="O81" i="1"/>
  <c r="K81" i="1"/>
  <c r="G81" i="1"/>
  <c r="C81" i="1"/>
  <c r="AC80" i="1"/>
  <c r="Y80" i="1"/>
  <c r="U80" i="1"/>
  <c r="Q80" i="1"/>
  <c r="M80" i="1"/>
  <c r="I80" i="1"/>
  <c r="E80" i="1"/>
  <c r="A80" i="1"/>
  <c r="AA79" i="1"/>
  <c r="W79" i="1"/>
  <c r="S79" i="1"/>
  <c r="O79" i="1"/>
  <c r="K79" i="1"/>
  <c r="G79" i="1"/>
  <c r="C79" i="1"/>
  <c r="AC78" i="1"/>
  <c r="Y78" i="1"/>
  <c r="U78" i="1"/>
  <c r="Q78" i="1"/>
  <c r="M78" i="1"/>
  <c r="I78" i="1"/>
  <c r="E78" i="1"/>
  <c r="A78" i="1"/>
  <c r="AA77" i="1"/>
  <c r="W77" i="1"/>
  <c r="S77" i="1"/>
  <c r="O77" i="1"/>
  <c r="K77" i="1"/>
  <c r="G77" i="1"/>
  <c r="C77" i="1"/>
  <c r="AC76" i="1"/>
  <c r="Y76" i="1"/>
  <c r="U76" i="1"/>
  <c r="Q76" i="1"/>
  <c r="M76" i="1"/>
  <c r="I76" i="1"/>
  <c r="E76" i="1"/>
  <c r="A76" i="1"/>
  <c r="AA75" i="1"/>
  <c r="W75" i="1"/>
  <c r="S75" i="1"/>
  <c r="O75" i="1"/>
  <c r="K75" i="1"/>
  <c r="G75" i="1"/>
  <c r="C75" i="1"/>
  <c r="AC74" i="1"/>
  <c r="Y74" i="1"/>
  <c r="U74" i="1"/>
  <c r="Q74" i="1"/>
  <c r="M74" i="1"/>
  <c r="I74" i="1"/>
  <c r="E74" i="1"/>
  <c r="A74" i="1"/>
  <c r="AA73" i="1"/>
  <c r="W73" i="1"/>
  <c r="S73" i="1"/>
  <c r="O73" i="1"/>
  <c r="K73" i="1"/>
  <c r="G73" i="1"/>
  <c r="C73" i="1"/>
  <c r="AC72" i="1"/>
  <c r="Y72" i="1"/>
  <c r="U72" i="1"/>
  <c r="Q72" i="1"/>
  <c r="M72" i="1"/>
  <c r="I72" i="1"/>
  <c r="E72" i="1"/>
  <c r="A72" i="1"/>
  <c r="AA71" i="1"/>
  <c r="W71" i="1"/>
  <c r="S71" i="1"/>
  <c r="O71" i="1"/>
  <c r="K71" i="1"/>
  <c r="G71" i="1"/>
  <c r="C71" i="1"/>
  <c r="AC70" i="1"/>
  <c r="Y70" i="1"/>
  <c r="U70" i="1"/>
  <c r="Q70" i="1"/>
  <c r="M70" i="1"/>
  <c r="I70" i="1"/>
  <c r="E70" i="1"/>
  <c r="A70" i="1"/>
  <c r="AA69" i="1"/>
  <c r="W69" i="1"/>
  <c r="S69" i="1"/>
  <c r="O69" i="1"/>
  <c r="K69" i="1"/>
  <c r="G69" i="1"/>
  <c r="C69" i="1"/>
  <c r="AC68" i="1"/>
  <c r="Y68" i="1"/>
  <c r="U68" i="1"/>
  <c r="Q68" i="1"/>
  <c r="M68" i="1"/>
  <c r="I68" i="1"/>
  <c r="E68" i="1"/>
  <c r="A68" i="1"/>
  <c r="AA67" i="1"/>
  <c r="W67" i="1"/>
  <c r="S67" i="1"/>
  <c r="O67" i="1"/>
  <c r="K67" i="1"/>
  <c r="G67" i="1"/>
  <c r="C67" i="1"/>
  <c r="AC66" i="1"/>
  <c r="Y66" i="1"/>
  <c r="U66" i="1"/>
  <c r="Q66" i="1"/>
  <c r="M66" i="1"/>
  <c r="I66" i="1"/>
  <c r="E66" i="1"/>
  <c r="A66" i="1"/>
  <c r="AA65" i="1"/>
  <c r="W65" i="1"/>
  <c r="S65" i="1"/>
  <c r="O65" i="1"/>
  <c r="K65" i="1"/>
  <c r="G65" i="1"/>
  <c r="C65" i="1"/>
  <c r="AC64" i="1"/>
  <c r="Y64" i="1"/>
  <c r="U64" i="1"/>
  <c r="Q64" i="1"/>
  <c r="M64" i="1"/>
  <c r="I64" i="1"/>
  <c r="E64" i="1"/>
  <c r="A64" i="1"/>
  <c r="AA63" i="1"/>
  <c r="W63" i="1"/>
  <c r="S63" i="1"/>
  <c r="O63" i="1"/>
  <c r="K63" i="1"/>
  <c r="G63" i="1"/>
  <c r="C63" i="1"/>
  <c r="AC62" i="1"/>
  <c r="Y62" i="1"/>
  <c r="U62" i="1"/>
  <c r="Q62" i="1"/>
  <c r="M62" i="1"/>
  <c r="I62" i="1"/>
  <c r="E62" i="1"/>
  <c r="A62" i="1"/>
  <c r="AA61" i="1"/>
  <c r="W61" i="1"/>
  <c r="S61" i="1"/>
  <c r="G61" i="1"/>
  <c r="AC60" i="1"/>
  <c r="Y60" i="1"/>
  <c r="U60" i="1"/>
  <c r="Q60" i="1"/>
  <c r="M60" i="1"/>
  <c r="I60" i="1"/>
  <c r="E60" i="1"/>
  <c r="A60" i="1"/>
  <c r="AA59" i="1"/>
  <c r="W59" i="1"/>
  <c r="S59" i="1"/>
  <c r="O59" i="1"/>
  <c r="K59" i="1"/>
  <c r="G59" i="1"/>
  <c r="C59" i="1"/>
  <c r="AC58" i="1"/>
  <c r="Y58" i="1"/>
  <c r="U58" i="1"/>
  <c r="Q58" i="1"/>
  <c r="M58" i="1"/>
  <c r="I58" i="1"/>
  <c r="E58" i="1"/>
  <c r="A58" i="1"/>
  <c r="AA57" i="1"/>
  <c r="W57" i="1"/>
  <c r="S57" i="1"/>
  <c r="O57" i="1"/>
  <c r="K57" i="1"/>
  <c r="G57" i="1"/>
  <c r="C57" i="1"/>
  <c r="AC56" i="1"/>
  <c r="Y56" i="1"/>
  <c r="U56" i="1"/>
  <c r="Q56" i="1"/>
  <c r="M56" i="1"/>
  <c r="I56" i="1"/>
  <c r="E56" i="1"/>
  <c r="A56" i="1"/>
  <c r="AA55" i="1"/>
  <c r="W55" i="1"/>
  <c r="S55" i="1"/>
  <c r="O55" i="1"/>
  <c r="K55" i="1"/>
  <c r="G55" i="1"/>
  <c r="C55" i="1"/>
  <c r="AC54" i="1"/>
  <c r="Y54" i="1"/>
  <c r="U54" i="1"/>
  <c r="Q54" i="1"/>
  <c r="M54" i="1"/>
  <c r="I54" i="1"/>
  <c r="E54" i="1"/>
  <c r="A54" i="1"/>
  <c r="AA53" i="1"/>
  <c r="W53" i="1"/>
  <c r="S53" i="1"/>
  <c r="O53" i="1"/>
  <c r="K53" i="1"/>
  <c r="G53" i="1"/>
  <c r="C53" i="1"/>
  <c r="AC52" i="1"/>
  <c r="Y52" i="1"/>
  <c r="U52" i="1"/>
  <c r="Q52" i="1"/>
  <c r="M52" i="1"/>
  <c r="I52" i="1"/>
  <c r="E52" i="1"/>
  <c r="A52" i="1"/>
  <c r="AA51" i="1"/>
  <c r="W51" i="1"/>
  <c r="S51" i="1"/>
  <c r="O51" i="1"/>
  <c r="K51" i="1"/>
  <c r="G51" i="1"/>
  <c r="C51" i="1"/>
  <c r="AC50" i="1"/>
  <c r="Y50" i="1"/>
  <c r="U50" i="1"/>
  <c r="Q50" i="1"/>
  <c r="M50" i="1"/>
  <c r="I50" i="1"/>
  <c r="E50" i="1"/>
  <c r="A50" i="1"/>
  <c r="AA49" i="1"/>
  <c r="W49" i="1"/>
  <c r="S49" i="1"/>
  <c r="O49" i="1"/>
  <c r="K49" i="1"/>
  <c r="G49" i="1"/>
  <c r="C49" i="1"/>
  <c r="AC48" i="1"/>
  <c r="Y48" i="1"/>
  <c r="U48" i="1"/>
  <c r="Q48" i="1"/>
  <c r="M48" i="1"/>
  <c r="I48" i="1"/>
  <c r="E48" i="1"/>
  <c r="A48" i="1"/>
  <c r="AA47" i="1"/>
  <c r="W47" i="1"/>
  <c r="S47" i="1"/>
  <c r="O47" i="1"/>
  <c r="K47" i="1"/>
  <c r="G47" i="1"/>
  <c r="C47" i="1"/>
  <c r="AC46" i="1"/>
  <c r="Y46" i="1"/>
  <c r="U46" i="1"/>
  <c r="Q46" i="1"/>
  <c r="M46" i="1"/>
  <c r="I46" i="1"/>
  <c r="E46" i="1"/>
  <c r="A46" i="1"/>
  <c r="AA45" i="1"/>
  <c r="W45" i="1"/>
  <c r="S45" i="1"/>
  <c r="O45" i="1"/>
  <c r="K45" i="1"/>
  <c r="G45" i="1"/>
  <c r="C45" i="1"/>
  <c r="AC44" i="1"/>
  <c r="Y44" i="1"/>
  <c r="U44" i="1"/>
  <c r="Q44" i="1"/>
  <c r="M44" i="1"/>
  <c r="I44" i="1"/>
  <c r="E44" i="1"/>
  <c r="A44" i="1"/>
  <c r="AA43" i="1"/>
  <c r="W43" i="1"/>
  <c r="S43" i="1"/>
  <c r="O43" i="1"/>
  <c r="K43" i="1"/>
  <c r="G43" i="1"/>
  <c r="C43" i="1"/>
  <c r="AC42" i="1"/>
  <c r="Y42" i="1"/>
  <c r="U42" i="1"/>
  <c r="Q42" i="1"/>
  <c r="M42" i="1"/>
  <c r="I42" i="1"/>
  <c r="E42" i="1"/>
  <c r="A42" i="1"/>
  <c r="AA41" i="1"/>
  <c r="W41" i="1"/>
  <c r="S41" i="1"/>
  <c r="O41" i="1"/>
  <c r="K41" i="1"/>
  <c r="G41" i="1"/>
  <c r="C41" i="1"/>
  <c r="AC40" i="1"/>
  <c r="Y40" i="1"/>
  <c r="U40" i="1"/>
  <c r="Q40" i="1"/>
  <c r="M40" i="1"/>
  <c r="I40" i="1"/>
  <c r="E40" i="1"/>
  <c r="A40" i="1"/>
  <c r="AA39" i="1"/>
  <c r="W39" i="1"/>
  <c r="S39" i="1"/>
  <c r="O39" i="1"/>
  <c r="K39" i="1"/>
  <c r="G39" i="1"/>
  <c r="C39" i="1"/>
  <c r="AC38" i="1"/>
  <c r="Y38" i="1"/>
  <c r="U38" i="1"/>
  <c r="Q38" i="1"/>
  <c r="M38" i="1"/>
  <c r="I38" i="1"/>
  <c r="E38" i="1"/>
  <c r="A38" i="1"/>
  <c r="AA37" i="1"/>
  <c r="W37" i="1"/>
  <c r="S37" i="1"/>
  <c r="O37" i="1"/>
  <c r="K37" i="1"/>
  <c r="G37" i="1"/>
  <c r="C37" i="1"/>
  <c r="AC36" i="1"/>
  <c r="Y36" i="1"/>
  <c r="U36" i="1"/>
  <c r="Q36" i="1"/>
  <c r="M36" i="1"/>
  <c r="I36" i="1"/>
  <c r="E36" i="1"/>
  <c r="A36" i="1"/>
  <c r="AA35" i="1"/>
  <c r="W35" i="1"/>
  <c r="S35" i="1"/>
  <c r="O35" i="1"/>
  <c r="K35" i="1"/>
  <c r="G35" i="1"/>
  <c r="C35" i="1"/>
  <c r="AC34" i="1"/>
  <c r="Y34" i="1"/>
  <c r="U34" i="1"/>
  <c r="Q34" i="1"/>
  <c r="M34" i="1"/>
  <c r="I34" i="1"/>
  <c r="E34" i="1"/>
  <c r="A34" i="1"/>
  <c r="AA33" i="1"/>
  <c r="W33" i="1"/>
  <c r="S33" i="1"/>
  <c r="O33" i="1"/>
  <c r="K33" i="1"/>
  <c r="G33" i="1"/>
  <c r="C33" i="1"/>
  <c r="AC32" i="1"/>
  <c r="Y32" i="1"/>
  <c r="U32" i="1"/>
  <c r="Q32" i="1"/>
  <c r="M32" i="1"/>
  <c r="I32" i="1"/>
  <c r="E32" i="1"/>
  <c r="A32" i="1"/>
  <c r="AA31" i="1"/>
  <c r="W31" i="1"/>
  <c r="S31" i="1"/>
  <c r="O31" i="1"/>
  <c r="K31" i="1"/>
  <c r="G31" i="1"/>
  <c r="C31" i="1"/>
  <c r="AC30" i="1"/>
  <c r="Y30" i="1"/>
  <c r="U30" i="1"/>
  <c r="Q30" i="1"/>
  <c r="M30" i="1"/>
  <c r="I30" i="1"/>
  <c r="E30" i="1"/>
  <c r="A30" i="1"/>
  <c r="AA29" i="1"/>
  <c r="W29" i="1"/>
  <c r="S29" i="1"/>
  <c r="O29" i="1"/>
  <c r="K29" i="1"/>
  <c r="G29" i="1"/>
  <c r="C29" i="1"/>
  <c r="AC28" i="1"/>
  <c r="Y28" i="1"/>
  <c r="U28" i="1"/>
  <c r="Q28" i="1"/>
  <c r="M28" i="1"/>
  <c r="I28" i="1"/>
  <c r="E28" i="1"/>
  <c r="A28" i="1"/>
  <c r="AA27" i="1"/>
  <c r="W27" i="1"/>
  <c r="S27" i="1"/>
  <c r="O27" i="1"/>
  <c r="K27" i="1"/>
  <c r="G27" i="1"/>
  <c r="C27" i="1"/>
  <c r="AC26" i="1"/>
  <c r="Y26" i="1"/>
  <c r="U26" i="1"/>
  <c r="Q26" i="1"/>
  <c r="M26" i="1"/>
  <c r="I26" i="1"/>
  <c r="E26" i="1"/>
  <c r="A26" i="1"/>
  <c r="AA25" i="1"/>
  <c r="W25" i="1"/>
  <c r="S25" i="1"/>
  <c r="O25" i="1"/>
  <c r="K25" i="1"/>
  <c r="G25" i="1"/>
  <c r="C25" i="1"/>
  <c r="AC24" i="1"/>
  <c r="Y24" i="1"/>
  <c r="U24" i="1"/>
  <c r="Q24" i="1"/>
  <c r="M24" i="1"/>
  <c r="I24" i="1"/>
  <c r="E24" i="1"/>
  <c r="A24" i="1"/>
  <c r="AA23" i="1"/>
  <c r="W23" i="1"/>
  <c r="S23" i="1"/>
  <c r="O23" i="1"/>
  <c r="K23" i="1"/>
  <c r="G23" i="1"/>
  <c r="C23" i="1"/>
  <c r="AC22" i="1"/>
  <c r="Y22" i="1"/>
  <c r="U22" i="1"/>
  <c r="Q22" i="1"/>
  <c r="M22" i="1"/>
  <c r="I22" i="1"/>
  <c r="E22" i="1"/>
  <c r="A22" i="1"/>
  <c r="AA21" i="1"/>
  <c r="W21" i="1"/>
  <c r="S21" i="1"/>
  <c r="O21" i="1"/>
  <c r="K21" i="1"/>
  <c r="G21" i="1"/>
  <c r="C21" i="1"/>
  <c r="AC20" i="1"/>
  <c r="Y20" i="1"/>
  <c r="U20" i="1"/>
  <c r="Q20" i="1"/>
  <c r="M20" i="1"/>
  <c r="I20" i="1"/>
  <c r="E20" i="1"/>
  <c r="A20" i="1"/>
  <c r="AA19" i="1"/>
  <c r="W19" i="1"/>
  <c r="S19" i="1"/>
  <c r="O19" i="1"/>
  <c r="K19" i="1"/>
  <c r="G19" i="1"/>
  <c r="C19" i="1"/>
  <c r="AC18" i="1"/>
  <c r="Y18" i="1"/>
  <c r="U18" i="1"/>
  <c r="Q18" i="1"/>
  <c r="M18" i="1"/>
  <c r="I18" i="1"/>
  <c r="E18" i="1"/>
  <c r="A18" i="1"/>
  <c r="AA17" i="1"/>
  <c r="W17" i="1"/>
  <c r="S17" i="1"/>
  <c r="O17" i="1"/>
  <c r="K17" i="1"/>
  <c r="G17" i="1"/>
  <c r="C17" i="1"/>
  <c r="AC16" i="1"/>
  <c r="Y16" i="1"/>
  <c r="U16" i="1"/>
  <c r="Q16" i="1"/>
  <c r="M16" i="1"/>
  <c r="I16" i="1"/>
  <c r="E16" i="1"/>
  <c r="A16" i="1"/>
  <c r="AA15" i="1"/>
  <c r="W15" i="1"/>
  <c r="S15" i="1"/>
  <c r="O15" i="1"/>
  <c r="K15" i="1"/>
  <c r="G15" i="1"/>
  <c r="C15" i="1"/>
  <c r="AC14" i="1"/>
  <c r="Y14" i="1"/>
  <c r="U14" i="1"/>
  <c r="Q14" i="1"/>
  <c r="M14" i="1"/>
  <c r="I14" i="1"/>
  <c r="E14" i="1"/>
  <c r="A14" i="1"/>
  <c r="AA13" i="1"/>
  <c r="W13" i="1"/>
  <c r="S13" i="1"/>
  <c r="O13" i="1"/>
  <c r="K13" i="1"/>
  <c r="G13" i="1"/>
  <c r="C13" i="1"/>
  <c r="AC12" i="1"/>
  <c r="Y12" i="1"/>
  <c r="U12" i="1"/>
  <c r="Q12" i="1"/>
  <c r="M12" i="1"/>
  <c r="I12" i="1"/>
  <c r="E12" i="1"/>
  <c r="A12" i="1"/>
  <c r="AA11" i="1"/>
  <c r="W11" i="1"/>
  <c r="S11" i="1"/>
  <c r="O11" i="1"/>
  <c r="K11" i="1"/>
  <c r="G11" i="1"/>
  <c r="C11" i="1"/>
  <c r="AC10" i="1"/>
  <c r="Y10" i="1"/>
  <c r="U10" i="1"/>
  <c r="Q10" i="1"/>
  <c r="M10" i="1"/>
  <c r="I10" i="1"/>
  <c r="E10" i="1"/>
  <c r="A10" i="1"/>
  <c r="AA9" i="1"/>
  <c r="W9" i="1"/>
  <c r="S9" i="1"/>
  <c r="O9" i="1"/>
  <c r="K9" i="1"/>
  <c r="G9" i="1"/>
  <c r="C9" i="1"/>
  <c r="AC8" i="1"/>
  <c r="Y8" i="1"/>
  <c r="U8" i="1"/>
  <c r="Q8" i="1"/>
  <c r="M8" i="1"/>
  <c r="I8" i="1"/>
  <c r="E8" i="1"/>
  <c r="A8" i="1"/>
  <c r="AA7" i="1"/>
  <c r="W7" i="1"/>
  <c r="S7" i="1"/>
  <c r="O7" i="1"/>
  <c r="K7" i="1"/>
  <c r="G7" i="1"/>
  <c r="C7" i="1"/>
  <c r="AC6" i="1"/>
  <c r="Y6" i="1"/>
  <c r="U6" i="1"/>
  <c r="Q6" i="1"/>
  <c r="M6" i="1"/>
  <c r="I6" i="1"/>
  <c r="E6" i="1"/>
  <c r="A6" i="1"/>
  <c r="AA5" i="1"/>
  <c r="W5" i="1"/>
  <c r="S5" i="1"/>
  <c r="O5" i="1"/>
  <c r="K5" i="1"/>
  <c r="G5" i="1"/>
  <c r="C5" i="1"/>
  <c r="V4" i="1"/>
  <c r="K4" i="1"/>
  <c r="F4" i="1"/>
  <c r="B141" i="1"/>
  <c r="X140" i="1"/>
  <c r="T140" i="1"/>
  <c r="P140" i="1"/>
  <c r="L140" i="1"/>
  <c r="H140" i="1"/>
  <c r="D140" i="1"/>
  <c r="AD139" i="1"/>
  <c r="Z139" i="1"/>
  <c r="V139" i="1"/>
  <c r="R139" i="1"/>
  <c r="J139" i="1"/>
  <c r="F139" i="1"/>
  <c r="B139" i="1"/>
  <c r="AB138" i="1"/>
  <c r="X138" i="1"/>
  <c r="T138" i="1"/>
  <c r="P138" i="1"/>
  <c r="L138" i="1"/>
  <c r="H138" i="1"/>
  <c r="D138" i="1"/>
  <c r="AD137" i="1"/>
  <c r="Z137" i="1"/>
  <c r="V137" i="1"/>
  <c r="R137" i="1"/>
  <c r="N137" i="1"/>
  <c r="J137" i="1"/>
  <c r="F137" i="1"/>
  <c r="B137" i="1"/>
  <c r="AB136" i="1"/>
  <c r="X136" i="1"/>
  <c r="T136" i="1"/>
  <c r="P136" i="1"/>
  <c r="L136" i="1"/>
  <c r="H136" i="1"/>
  <c r="D136" i="1"/>
  <c r="AD135" i="1"/>
  <c r="Z135" i="1"/>
  <c r="V135" i="1"/>
  <c r="R135" i="1"/>
  <c r="N135" i="1"/>
  <c r="J135" i="1"/>
  <c r="F135" i="1"/>
  <c r="B135" i="1"/>
  <c r="AB134" i="1"/>
  <c r="X134" i="1"/>
  <c r="T134" i="1"/>
  <c r="P134" i="1"/>
  <c r="L134" i="1"/>
  <c r="H134" i="1"/>
  <c r="D134" i="1"/>
  <c r="AD133" i="1"/>
  <c r="Z133" i="1"/>
  <c r="V133" i="1"/>
  <c r="R133" i="1"/>
  <c r="J133" i="1"/>
  <c r="F133" i="1"/>
  <c r="B133" i="1"/>
  <c r="AB132" i="1"/>
  <c r="X132" i="1"/>
  <c r="T132" i="1"/>
  <c r="P132" i="1"/>
  <c r="L132" i="1"/>
  <c r="H132" i="1"/>
  <c r="D132" i="1"/>
  <c r="AD131" i="1"/>
  <c r="Z131" i="1"/>
  <c r="V131" i="1"/>
  <c r="R131" i="1"/>
  <c r="N131" i="1"/>
  <c r="J131" i="1"/>
  <c r="F131" i="1"/>
  <c r="B131" i="1"/>
  <c r="AB130" i="1"/>
  <c r="X130" i="1"/>
  <c r="T130" i="1"/>
  <c r="P130" i="1"/>
  <c r="L130" i="1"/>
  <c r="H130" i="1"/>
  <c r="D130" i="1"/>
  <c r="AD129" i="1"/>
  <c r="Z129" i="1"/>
  <c r="V129" i="1"/>
  <c r="R129" i="1"/>
  <c r="N129" i="1"/>
  <c r="J129" i="1"/>
  <c r="F129" i="1"/>
  <c r="B129" i="1"/>
  <c r="AB128" i="1"/>
  <c r="X128" i="1"/>
  <c r="T128" i="1"/>
  <c r="P128" i="1"/>
  <c r="L128" i="1"/>
  <c r="H128" i="1"/>
  <c r="D128" i="1"/>
  <c r="AD127" i="1"/>
  <c r="Z127" i="1"/>
  <c r="V127" i="1"/>
  <c r="R127" i="1"/>
  <c r="N127" i="1"/>
  <c r="J127" i="1"/>
  <c r="F127" i="1"/>
  <c r="B127" i="1"/>
  <c r="AB126" i="1"/>
  <c r="X126" i="1"/>
  <c r="T126" i="1"/>
  <c r="P126" i="1"/>
  <c r="L126" i="1"/>
  <c r="H126" i="1"/>
  <c r="D126" i="1"/>
  <c r="AD125" i="1"/>
  <c r="Z125" i="1"/>
  <c r="V125" i="1"/>
  <c r="R125" i="1"/>
  <c r="J125" i="1"/>
  <c r="F125" i="1"/>
  <c r="B125" i="1"/>
  <c r="AB124" i="1"/>
  <c r="X124" i="1"/>
  <c r="T124" i="1"/>
  <c r="P124" i="1"/>
  <c r="L124" i="1"/>
  <c r="H124" i="1"/>
  <c r="D124" i="1"/>
  <c r="AD123" i="1"/>
  <c r="Z123" i="1"/>
  <c r="V123" i="1"/>
  <c r="R123" i="1"/>
  <c r="J123" i="1"/>
  <c r="F123" i="1"/>
  <c r="B123" i="1"/>
  <c r="AB122" i="1"/>
  <c r="X122" i="1"/>
  <c r="T122" i="1"/>
  <c r="P122" i="1"/>
  <c r="L122" i="1"/>
  <c r="H122" i="1"/>
  <c r="D122" i="1"/>
  <c r="AD121" i="1"/>
  <c r="Z121" i="1"/>
  <c r="V121" i="1"/>
  <c r="R121" i="1"/>
  <c r="N121" i="1"/>
  <c r="J121" i="1"/>
  <c r="F121" i="1"/>
  <c r="B121" i="1"/>
  <c r="AB120" i="1"/>
  <c r="X120" i="1"/>
  <c r="T120" i="1"/>
  <c r="P120" i="1"/>
  <c r="L120" i="1"/>
  <c r="H120" i="1"/>
  <c r="D120" i="1"/>
  <c r="AD119" i="1"/>
  <c r="Z119" i="1"/>
  <c r="V119" i="1"/>
  <c r="R119" i="1"/>
  <c r="N119" i="1"/>
  <c r="J119" i="1"/>
  <c r="F119" i="1"/>
  <c r="B119" i="1"/>
  <c r="AB118" i="1"/>
  <c r="X118" i="1"/>
  <c r="T118" i="1"/>
  <c r="P118" i="1"/>
  <c r="L118" i="1"/>
  <c r="H118" i="1"/>
  <c r="D118" i="1"/>
  <c r="AD117" i="1"/>
  <c r="Z117" i="1"/>
  <c r="V117" i="1"/>
  <c r="R117" i="1"/>
  <c r="N117" i="1"/>
  <c r="J117" i="1"/>
  <c r="F117" i="1"/>
  <c r="B117" i="1"/>
  <c r="AB116" i="1"/>
  <c r="X116" i="1"/>
  <c r="T116" i="1"/>
  <c r="P116" i="1"/>
  <c r="L116" i="1"/>
  <c r="H116" i="1"/>
  <c r="D116" i="1"/>
  <c r="AD115" i="1"/>
  <c r="Z115" i="1"/>
  <c r="V115" i="1"/>
  <c r="R115" i="1"/>
  <c r="N115" i="1"/>
  <c r="J115" i="1"/>
  <c r="F115" i="1"/>
  <c r="B115" i="1"/>
  <c r="AB114" i="1"/>
  <c r="X114" i="1"/>
  <c r="T114" i="1"/>
  <c r="P114" i="1"/>
  <c r="L114" i="1"/>
  <c r="H114" i="1"/>
  <c r="D114" i="1"/>
  <c r="AD113" i="1"/>
  <c r="Z113" i="1"/>
  <c r="V113" i="1"/>
  <c r="R113" i="1"/>
  <c r="N113" i="1"/>
  <c r="J113" i="1"/>
  <c r="F113" i="1"/>
  <c r="B113" i="1"/>
  <c r="AB112" i="1"/>
  <c r="X112" i="1"/>
  <c r="T112" i="1"/>
  <c r="P112" i="1"/>
  <c r="L112" i="1"/>
  <c r="H112" i="1"/>
  <c r="D112" i="1"/>
  <c r="AD111" i="1"/>
  <c r="Z111" i="1"/>
  <c r="V111" i="1"/>
  <c r="R111" i="1"/>
  <c r="N111" i="1"/>
  <c r="J111" i="1"/>
  <c r="F111" i="1"/>
  <c r="B111" i="1"/>
  <c r="AB110" i="1"/>
  <c r="X110" i="1"/>
  <c r="T110" i="1"/>
  <c r="P110" i="1"/>
  <c r="L110" i="1"/>
  <c r="H110" i="1"/>
  <c r="D110" i="1"/>
  <c r="AD109" i="1"/>
  <c r="Z109" i="1"/>
  <c r="V109" i="1"/>
  <c r="R109" i="1"/>
  <c r="N109" i="1"/>
  <c r="J109" i="1"/>
  <c r="F109" i="1"/>
  <c r="B109" i="1"/>
  <c r="AB108" i="1"/>
  <c r="X108" i="1"/>
  <c r="T108" i="1"/>
  <c r="P108" i="1"/>
  <c r="L108" i="1"/>
  <c r="H108" i="1"/>
  <c r="D108" i="1"/>
  <c r="AD107" i="1"/>
  <c r="Z107" i="1"/>
  <c r="V107" i="1"/>
  <c r="R107" i="1"/>
  <c r="N107" i="1"/>
  <c r="J107" i="1"/>
  <c r="F107" i="1"/>
  <c r="B107" i="1"/>
  <c r="AB106" i="1"/>
  <c r="X106" i="1"/>
  <c r="T106" i="1"/>
  <c r="P106" i="1"/>
  <c r="L106" i="1"/>
  <c r="H106" i="1"/>
  <c r="D106" i="1"/>
  <c r="AD105" i="1"/>
  <c r="Z105" i="1"/>
  <c r="V105" i="1"/>
  <c r="R105" i="1"/>
  <c r="N105" i="1"/>
  <c r="J105" i="1"/>
  <c r="F105" i="1"/>
  <c r="B105" i="1"/>
  <c r="AB104" i="1"/>
  <c r="X104" i="1"/>
  <c r="T104" i="1"/>
  <c r="P104" i="1"/>
  <c r="L104" i="1"/>
  <c r="H104" i="1"/>
  <c r="D104" i="1"/>
  <c r="AD103" i="1"/>
  <c r="Z103" i="1"/>
  <c r="V103" i="1"/>
  <c r="R103" i="1"/>
  <c r="N103" i="1"/>
  <c r="J103" i="1"/>
  <c r="F103" i="1"/>
  <c r="B103" i="1"/>
  <c r="AB102" i="1"/>
  <c r="X102" i="1"/>
  <c r="T102" i="1"/>
  <c r="P102" i="1"/>
  <c r="L102" i="1"/>
  <c r="H102" i="1"/>
  <c r="D102" i="1"/>
  <c r="AD101" i="1"/>
  <c r="Z101" i="1"/>
  <c r="V101" i="1"/>
  <c r="R101" i="1"/>
  <c r="N101" i="1"/>
  <c r="J101" i="1"/>
  <c r="F101" i="1"/>
  <c r="B101" i="1"/>
  <c r="AB100" i="1"/>
  <c r="X100" i="1"/>
  <c r="T100" i="1"/>
  <c r="P100" i="1"/>
  <c r="L100" i="1"/>
  <c r="H100" i="1"/>
  <c r="D100" i="1"/>
  <c r="AD99" i="1"/>
  <c r="Z99" i="1"/>
  <c r="V99" i="1"/>
  <c r="R99" i="1"/>
  <c r="N99" i="1"/>
  <c r="J99" i="1"/>
  <c r="F99" i="1"/>
  <c r="B99" i="1"/>
  <c r="AB98" i="1"/>
  <c r="X98" i="1"/>
  <c r="T98" i="1"/>
  <c r="P98" i="1"/>
  <c r="L98" i="1"/>
  <c r="H98" i="1"/>
  <c r="D98" i="1"/>
  <c r="AD97" i="1"/>
  <c r="Z97" i="1"/>
  <c r="V97" i="1"/>
  <c r="R97" i="1"/>
  <c r="N97" i="1"/>
  <c r="J97" i="1"/>
  <c r="F97" i="1"/>
  <c r="B97" i="1"/>
  <c r="AB96" i="1"/>
  <c r="X96" i="1"/>
  <c r="T96" i="1"/>
  <c r="P96" i="1"/>
  <c r="L96" i="1"/>
  <c r="H96" i="1"/>
  <c r="D96" i="1"/>
  <c r="AD95" i="1"/>
  <c r="Z95" i="1"/>
  <c r="V95" i="1"/>
  <c r="R95" i="1"/>
  <c r="N95" i="1"/>
  <c r="J95" i="1"/>
  <c r="F95" i="1"/>
  <c r="B95" i="1"/>
  <c r="AB94" i="1"/>
  <c r="X94" i="1"/>
  <c r="T94" i="1"/>
  <c r="P94" i="1"/>
  <c r="L94" i="1"/>
  <c r="H94" i="1"/>
  <c r="D94" i="1"/>
  <c r="AD93" i="1"/>
  <c r="Z93" i="1"/>
  <c r="V93" i="1"/>
  <c r="R93" i="1"/>
  <c r="N93" i="1"/>
  <c r="J93" i="1"/>
  <c r="F93" i="1"/>
  <c r="B93" i="1"/>
  <c r="AB92" i="1"/>
  <c r="X92" i="1"/>
  <c r="T92" i="1"/>
  <c r="P92" i="1"/>
  <c r="L92" i="1"/>
  <c r="H92" i="1"/>
  <c r="D92" i="1"/>
  <c r="AD91" i="1"/>
  <c r="Z91" i="1"/>
  <c r="V91" i="1"/>
  <c r="R91" i="1"/>
  <c r="N91" i="1"/>
  <c r="J91" i="1"/>
  <c r="F91" i="1"/>
  <c r="B91" i="1"/>
  <c r="AB90" i="1"/>
  <c r="X90" i="1"/>
  <c r="T90" i="1"/>
  <c r="P90" i="1"/>
  <c r="L90" i="1"/>
  <c r="H90" i="1"/>
  <c r="D90" i="1"/>
  <c r="AD89" i="1"/>
  <c r="Z89" i="1"/>
  <c r="V89" i="1"/>
  <c r="R89" i="1"/>
  <c r="N89" i="1"/>
  <c r="J89" i="1"/>
  <c r="F89" i="1"/>
  <c r="B89" i="1"/>
  <c r="AB88" i="1"/>
  <c r="X88" i="1"/>
  <c r="T88" i="1"/>
  <c r="P88" i="1"/>
  <c r="L88" i="1"/>
  <c r="H88" i="1"/>
  <c r="D88" i="1"/>
  <c r="AD87" i="1"/>
  <c r="Z87" i="1"/>
  <c r="V87" i="1"/>
  <c r="R87" i="1"/>
  <c r="N87" i="1"/>
  <c r="J87" i="1"/>
  <c r="F87" i="1"/>
  <c r="B87" i="1"/>
  <c r="AB86" i="1"/>
  <c r="X86" i="1"/>
  <c r="T86" i="1"/>
  <c r="P86" i="1"/>
  <c r="L86" i="1"/>
  <c r="H86" i="1"/>
  <c r="D86" i="1"/>
  <c r="AD85" i="1"/>
  <c r="Z85" i="1"/>
  <c r="V85" i="1"/>
  <c r="R85" i="1"/>
  <c r="N85" i="1"/>
  <c r="J85" i="1"/>
  <c r="F85" i="1"/>
  <c r="B85" i="1"/>
  <c r="AB84" i="1"/>
  <c r="X84" i="1"/>
  <c r="T84" i="1"/>
  <c r="P84" i="1"/>
  <c r="L84" i="1"/>
  <c r="H84" i="1"/>
  <c r="D84" i="1"/>
  <c r="AD83" i="1"/>
  <c r="Z83" i="1"/>
  <c r="V83" i="1"/>
  <c r="R83" i="1"/>
  <c r="N83" i="1"/>
  <c r="J83" i="1"/>
  <c r="F83" i="1"/>
  <c r="B83" i="1"/>
  <c r="AB82" i="1"/>
  <c r="X82" i="1"/>
  <c r="T82" i="1"/>
  <c r="P82" i="1"/>
  <c r="L82" i="1"/>
  <c r="H82" i="1"/>
  <c r="D82" i="1"/>
  <c r="AD81" i="1"/>
  <c r="Z81" i="1"/>
  <c r="V81" i="1"/>
  <c r="R81" i="1"/>
  <c r="N81" i="1"/>
  <c r="J81" i="1"/>
  <c r="F81" i="1"/>
  <c r="B81" i="1"/>
  <c r="AB80" i="1"/>
  <c r="X80" i="1"/>
  <c r="T80" i="1"/>
  <c r="P80" i="1"/>
  <c r="L80" i="1"/>
  <c r="H80" i="1"/>
  <c r="D80" i="1"/>
  <c r="AD79" i="1"/>
  <c r="Z79" i="1"/>
  <c r="V79" i="1"/>
  <c r="R79" i="1"/>
  <c r="N79" i="1"/>
  <c r="J79" i="1"/>
  <c r="F79" i="1"/>
  <c r="B79" i="1"/>
  <c r="AB78" i="1"/>
  <c r="X78" i="1"/>
  <c r="T78" i="1"/>
  <c r="P78" i="1"/>
  <c r="L78" i="1"/>
  <c r="H78" i="1"/>
  <c r="D78" i="1"/>
  <c r="AD77" i="1"/>
  <c r="Z77" i="1"/>
  <c r="V77" i="1"/>
  <c r="R77" i="1"/>
  <c r="N77" i="1"/>
  <c r="J77" i="1"/>
  <c r="F77" i="1"/>
  <c r="B77" i="1"/>
  <c r="AB76" i="1"/>
  <c r="X76" i="1"/>
  <c r="T76" i="1"/>
  <c r="P76" i="1"/>
  <c r="L76" i="1"/>
  <c r="H76" i="1"/>
  <c r="D76" i="1"/>
  <c r="AD75" i="1"/>
  <c r="Z75" i="1"/>
  <c r="V75" i="1"/>
  <c r="R75" i="1"/>
  <c r="N75" i="1"/>
  <c r="J75" i="1"/>
  <c r="F75" i="1"/>
  <c r="B75" i="1"/>
  <c r="AB74" i="1"/>
  <c r="X74" i="1"/>
  <c r="T74" i="1"/>
  <c r="P74" i="1"/>
  <c r="L74" i="1"/>
  <c r="H74" i="1"/>
  <c r="D74" i="1"/>
  <c r="AD73" i="1"/>
  <c r="Z73" i="1"/>
  <c r="V73" i="1"/>
  <c r="R73" i="1"/>
  <c r="N73" i="1"/>
  <c r="J73" i="1"/>
  <c r="F73" i="1"/>
  <c r="B73" i="1"/>
  <c r="AB72" i="1"/>
  <c r="X72" i="1"/>
  <c r="T72" i="1"/>
  <c r="P72" i="1"/>
  <c r="L72" i="1"/>
  <c r="H72" i="1"/>
  <c r="D72" i="1"/>
  <c r="AD71" i="1"/>
  <c r="Z71" i="1"/>
  <c r="V71" i="1"/>
  <c r="R71" i="1"/>
  <c r="N71" i="1"/>
  <c r="J71" i="1"/>
  <c r="F71" i="1"/>
  <c r="B71" i="1"/>
  <c r="AB70" i="1"/>
  <c r="X70" i="1"/>
  <c r="T70" i="1"/>
  <c r="P70" i="1"/>
  <c r="L70" i="1"/>
  <c r="H70" i="1"/>
  <c r="D70" i="1"/>
  <c r="AD69" i="1"/>
  <c r="Z69" i="1"/>
  <c r="V69" i="1"/>
  <c r="R69" i="1"/>
  <c r="N69" i="1"/>
  <c r="J69" i="1"/>
  <c r="F69" i="1"/>
  <c r="B69" i="1"/>
  <c r="AB68" i="1"/>
  <c r="X68" i="1"/>
  <c r="T68" i="1"/>
  <c r="P68" i="1"/>
  <c r="L68" i="1"/>
  <c r="H68" i="1"/>
  <c r="D68" i="1"/>
  <c r="AD67" i="1"/>
  <c r="Z67" i="1"/>
  <c r="V67" i="1"/>
  <c r="R67" i="1"/>
  <c r="J67" i="1"/>
  <c r="F67" i="1"/>
  <c r="B67" i="1"/>
  <c r="AB66" i="1"/>
  <c r="X66" i="1"/>
  <c r="T66" i="1"/>
  <c r="P66" i="1"/>
  <c r="L66" i="1"/>
  <c r="H66" i="1"/>
  <c r="D66" i="1"/>
  <c r="AD65" i="1"/>
  <c r="Z65" i="1"/>
  <c r="V65" i="1"/>
  <c r="R65" i="1"/>
  <c r="N65" i="1"/>
  <c r="J65" i="1"/>
  <c r="F65" i="1"/>
  <c r="B65" i="1"/>
  <c r="AB64" i="1"/>
  <c r="X64" i="1"/>
  <c r="T64" i="1"/>
  <c r="P64" i="1"/>
  <c r="L64" i="1"/>
  <c r="H64" i="1"/>
  <c r="D64" i="1"/>
  <c r="AD63" i="1"/>
  <c r="Z63" i="1"/>
  <c r="V63" i="1"/>
  <c r="R63" i="1"/>
  <c r="N63" i="1"/>
  <c r="J63" i="1"/>
  <c r="F63" i="1"/>
  <c r="B63" i="1"/>
  <c r="AB62" i="1"/>
  <c r="X62" i="1"/>
  <c r="T62" i="1"/>
  <c r="P62" i="1"/>
  <c r="L62" i="1"/>
  <c r="H62" i="1"/>
  <c r="D62" i="1"/>
  <c r="AD61" i="1"/>
  <c r="Z61" i="1"/>
  <c r="V61" i="1"/>
  <c r="R61" i="1"/>
  <c r="B61" i="1"/>
  <c r="AB60" i="1"/>
  <c r="X60" i="1"/>
  <c r="T60" i="1"/>
  <c r="P60" i="1"/>
  <c r="L60" i="1"/>
  <c r="H60" i="1"/>
  <c r="D60" i="1"/>
  <c r="AD59" i="1"/>
  <c r="Z59" i="1"/>
  <c r="V59" i="1"/>
  <c r="R59" i="1"/>
  <c r="J59" i="1"/>
  <c r="F59" i="1"/>
  <c r="B59" i="1"/>
  <c r="AB58" i="1"/>
  <c r="X58" i="1"/>
  <c r="T58" i="1"/>
  <c r="P58" i="1"/>
  <c r="L58" i="1"/>
  <c r="H58" i="1"/>
  <c r="D58" i="1"/>
  <c r="AD57" i="1"/>
  <c r="Z57" i="1"/>
  <c r="V57" i="1"/>
  <c r="R57" i="1"/>
  <c r="J57" i="1"/>
  <c r="F57" i="1"/>
  <c r="B57" i="1"/>
  <c r="AB56" i="1"/>
  <c r="X56" i="1"/>
  <c r="T56" i="1"/>
  <c r="P56" i="1"/>
  <c r="L56" i="1"/>
  <c r="H56" i="1"/>
  <c r="D56" i="1"/>
  <c r="AD55" i="1"/>
  <c r="Z55" i="1"/>
  <c r="V55" i="1"/>
  <c r="R55" i="1"/>
  <c r="N55" i="1"/>
  <c r="J55" i="1"/>
  <c r="F55" i="1"/>
  <c r="B55" i="1"/>
  <c r="AB54" i="1"/>
  <c r="X54" i="1"/>
  <c r="T54" i="1"/>
  <c r="P54" i="1"/>
  <c r="L54" i="1"/>
  <c r="H54" i="1"/>
  <c r="D54" i="1"/>
  <c r="AD53" i="1"/>
  <c r="Z53" i="1"/>
  <c r="V53" i="1"/>
  <c r="R53" i="1"/>
  <c r="N53" i="1"/>
  <c r="J53" i="1"/>
  <c r="F53" i="1"/>
  <c r="B53" i="1"/>
  <c r="AB52" i="1"/>
  <c r="X52" i="1"/>
  <c r="T52" i="1"/>
  <c r="P52" i="1"/>
  <c r="L52" i="1"/>
  <c r="H52" i="1"/>
  <c r="D52" i="1"/>
  <c r="AD51" i="1"/>
  <c r="Z51" i="1"/>
  <c r="V51" i="1"/>
  <c r="R51" i="1"/>
  <c r="N51" i="1"/>
  <c r="J51" i="1"/>
  <c r="F51" i="1"/>
  <c r="B51" i="1"/>
  <c r="AB50" i="1"/>
  <c r="X50" i="1"/>
  <c r="T50" i="1"/>
  <c r="P50" i="1"/>
  <c r="L50" i="1"/>
  <c r="H50" i="1"/>
  <c r="D50" i="1"/>
  <c r="AD49" i="1"/>
  <c r="Z49" i="1"/>
  <c r="V49" i="1"/>
  <c r="R49" i="1"/>
  <c r="J49" i="1"/>
  <c r="F49" i="1"/>
  <c r="B49" i="1"/>
  <c r="AB48" i="1"/>
  <c r="X48" i="1"/>
  <c r="T48" i="1"/>
  <c r="P48" i="1"/>
  <c r="L48" i="1"/>
  <c r="H48" i="1"/>
  <c r="D48" i="1"/>
  <c r="AD47" i="1"/>
  <c r="Z47" i="1"/>
  <c r="V47" i="1"/>
  <c r="R47" i="1"/>
  <c r="J47" i="1"/>
  <c r="F47" i="1"/>
  <c r="B47" i="1"/>
  <c r="AB46" i="1"/>
  <c r="X46" i="1"/>
  <c r="T46" i="1"/>
  <c r="P46" i="1"/>
  <c r="L46" i="1"/>
  <c r="H46" i="1"/>
  <c r="D46" i="1"/>
  <c r="AD45" i="1"/>
  <c r="Z45" i="1"/>
  <c r="V45" i="1"/>
  <c r="R45" i="1"/>
  <c r="J45" i="1"/>
  <c r="F45" i="1"/>
  <c r="B45" i="1"/>
  <c r="AB44" i="1"/>
  <c r="X44" i="1"/>
  <c r="T44" i="1"/>
  <c r="P44" i="1"/>
  <c r="L44" i="1"/>
  <c r="H44" i="1"/>
  <c r="D44" i="1"/>
  <c r="AD43" i="1"/>
  <c r="Z43" i="1"/>
  <c r="V43" i="1"/>
  <c r="R43" i="1"/>
  <c r="J43" i="1"/>
  <c r="F43" i="1"/>
  <c r="B43" i="1"/>
  <c r="AB42" i="1"/>
  <c r="X42" i="1"/>
  <c r="T42" i="1"/>
  <c r="P42" i="1"/>
  <c r="L42" i="1"/>
  <c r="H42" i="1"/>
  <c r="D42" i="1"/>
  <c r="AD41" i="1"/>
  <c r="Z41" i="1"/>
  <c r="V41" i="1"/>
  <c r="R41" i="1"/>
  <c r="N41" i="1"/>
  <c r="J41" i="1"/>
  <c r="F41" i="1"/>
  <c r="B41" i="1"/>
  <c r="AB40" i="1"/>
  <c r="X40" i="1"/>
  <c r="T40" i="1"/>
  <c r="P40" i="1"/>
  <c r="L40" i="1"/>
  <c r="H40" i="1"/>
  <c r="D40" i="1"/>
  <c r="AD39" i="1"/>
  <c r="Z39" i="1"/>
  <c r="V39" i="1"/>
  <c r="R39" i="1"/>
  <c r="J39" i="1"/>
  <c r="F39" i="1"/>
  <c r="B39" i="1"/>
  <c r="AB38" i="1"/>
  <c r="X38" i="1"/>
  <c r="T38" i="1"/>
  <c r="P38" i="1"/>
  <c r="L38" i="1"/>
  <c r="H38" i="1"/>
  <c r="D38" i="1"/>
  <c r="AD37" i="1"/>
  <c r="Z37" i="1"/>
  <c r="V37" i="1"/>
  <c r="R37" i="1"/>
  <c r="N37" i="1"/>
  <c r="J37" i="1"/>
  <c r="F37" i="1"/>
  <c r="B37" i="1"/>
  <c r="AB36" i="1"/>
  <c r="X36" i="1"/>
  <c r="T36" i="1"/>
  <c r="P36" i="1"/>
  <c r="L36" i="1"/>
  <c r="H36" i="1"/>
  <c r="D36" i="1"/>
  <c r="AD35" i="1"/>
  <c r="Z35" i="1"/>
  <c r="V35" i="1"/>
  <c r="R35" i="1"/>
  <c r="J35" i="1"/>
  <c r="F35" i="1"/>
  <c r="B35" i="1"/>
  <c r="AB34" i="1"/>
  <c r="X34" i="1"/>
  <c r="T34" i="1"/>
  <c r="P34" i="1"/>
  <c r="L34" i="1"/>
  <c r="H34" i="1"/>
  <c r="D34" i="1"/>
  <c r="AD33" i="1"/>
  <c r="Z33" i="1"/>
  <c r="V33" i="1"/>
  <c r="R33" i="1"/>
  <c r="J33" i="1"/>
  <c r="F33" i="1"/>
  <c r="B33" i="1"/>
  <c r="AB32" i="1"/>
  <c r="X32" i="1"/>
  <c r="T32" i="1"/>
  <c r="P32" i="1"/>
  <c r="L32" i="1"/>
  <c r="H32" i="1"/>
  <c r="D32" i="1"/>
  <c r="AD31" i="1"/>
  <c r="Z31" i="1"/>
  <c r="V31" i="1"/>
  <c r="R31" i="1"/>
  <c r="J31" i="1"/>
  <c r="F31" i="1"/>
  <c r="B31" i="1"/>
  <c r="AB30" i="1"/>
  <c r="X30" i="1"/>
  <c r="T30" i="1"/>
  <c r="P30" i="1"/>
  <c r="L30" i="1"/>
  <c r="H30" i="1"/>
  <c r="D30" i="1"/>
  <c r="AD29" i="1"/>
  <c r="Z29" i="1"/>
  <c r="V29" i="1"/>
  <c r="R29" i="1"/>
  <c r="J29" i="1"/>
  <c r="F29" i="1"/>
  <c r="B29" i="1"/>
  <c r="AB28" i="1"/>
  <c r="X28" i="1"/>
  <c r="T28" i="1"/>
  <c r="P28" i="1"/>
  <c r="L28" i="1"/>
  <c r="H28" i="1"/>
  <c r="D28" i="1"/>
  <c r="AD27" i="1"/>
  <c r="Z27" i="1"/>
  <c r="V27" i="1"/>
  <c r="R27" i="1"/>
  <c r="J27" i="1"/>
  <c r="F27" i="1"/>
  <c r="B27" i="1"/>
  <c r="AB26" i="1"/>
  <c r="X26" i="1"/>
  <c r="T26" i="1"/>
  <c r="P26" i="1"/>
  <c r="L26" i="1"/>
  <c r="H26" i="1"/>
  <c r="D26" i="1"/>
  <c r="AD25" i="1"/>
  <c r="Z25" i="1"/>
  <c r="V25" i="1"/>
  <c r="R25" i="1"/>
  <c r="J25" i="1"/>
  <c r="F25" i="1"/>
  <c r="B25" i="1"/>
  <c r="AB24" i="1"/>
  <c r="X24" i="1"/>
  <c r="T24" i="1"/>
  <c r="P24" i="1"/>
  <c r="L24" i="1"/>
  <c r="H24" i="1"/>
  <c r="D24" i="1"/>
  <c r="AD23" i="1"/>
  <c r="Z23" i="1"/>
  <c r="V23" i="1"/>
  <c r="R23" i="1"/>
  <c r="J23" i="1"/>
  <c r="F23" i="1"/>
  <c r="B23" i="1"/>
  <c r="AB22" i="1"/>
  <c r="X22" i="1"/>
  <c r="T22" i="1"/>
  <c r="P22" i="1"/>
  <c r="L22" i="1"/>
  <c r="H22" i="1"/>
  <c r="D22" i="1"/>
  <c r="AD21" i="1"/>
  <c r="Z21" i="1"/>
  <c r="V21" i="1"/>
  <c r="R21" i="1"/>
  <c r="J21" i="1"/>
  <c r="F21" i="1"/>
  <c r="B21" i="1"/>
  <c r="AB20" i="1"/>
  <c r="X20" i="1"/>
  <c r="T20" i="1"/>
  <c r="P20" i="1"/>
  <c r="L20" i="1"/>
  <c r="H20" i="1"/>
  <c r="D20" i="1"/>
  <c r="AD19" i="1"/>
  <c r="Z19" i="1"/>
  <c r="V19" i="1"/>
  <c r="R19" i="1"/>
  <c r="J19" i="1"/>
  <c r="F19" i="1"/>
  <c r="B19" i="1"/>
  <c r="AB18" i="1"/>
  <c r="X18" i="1"/>
  <c r="T18" i="1"/>
  <c r="P18" i="1"/>
  <c r="L18" i="1"/>
  <c r="H18" i="1"/>
  <c r="D18" i="1"/>
  <c r="AD17" i="1"/>
  <c r="Z17" i="1"/>
  <c r="V17" i="1"/>
  <c r="R17" i="1"/>
  <c r="J17" i="1"/>
  <c r="F17" i="1"/>
  <c r="B17" i="1"/>
  <c r="AB16" i="1"/>
  <c r="X16" i="1"/>
  <c r="T16" i="1"/>
  <c r="P16" i="1"/>
  <c r="L16" i="1"/>
  <c r="H16" i="1"/>
  <c r="D16" i="1"/>
  <c r="AD15" i="1"/>
  <c r="Z15" i="1"/>
  <c r="V15" i="1"/>
  <c r="R15" i="1"/>
  <c r="J15" i="1"/>
  <c r="F15" i="1"/>
  <c r="B15" i="1"/>
  <c r="AB14" i="1"/>
  <c r="X14" i="1"/>
  <c r="T14" i="1"/>
  <c r="P14" i="1"/>
  <c r="L14" i="1"/>
  <c r="H14" i="1"/>
  <c r="D14" i="1"/>
  <c r="AD13" i="1"/>
  <c r="Z13" i="1"/>
  <c r="V13" i="1"/>
  <c r="R13" i="1"/>
  <c r="J13" i="1"/>
  <c r="F13" i="1"/>
  <c r="B13" i="1"/>
  <c r="AB12" i="1"/>
  <c r="X12" i="1"/>
  <c r="T12" i="1"/>
  <c r="P12" i="1"/>
  <c r="L12" i="1"/>
  <c r="H12" i="1"/>
  <c r="D12" i="1"/>
  <c r="AD11" i="1"/>
  <c r="Z11" i="1"/>
  <c r="V11" i="1"/>
  <c r="R11" i="1"/>
  <c r="J11" i="1"/>
  <c r="F11" i="1"/>
  <c r="B11" i="1"/>
  <c r="AB10" i="1"/>
  <c r="X10" i="1"/>
  <c r="T10" i="1"/>
  <c r="P10" i="1"/>
  <c r="L10" i="1"/>
  <c r="H10" i="1"/>
  <c r="D10" i="1"/>
  <c r="AD9" i="1"/>
  <c r="Z9" i="1"/>
  <c r="V9" i="1"/>
  <c r="R9" i="1"/>
  <c r="J9" i="1"/>
  <c r="F9" i="1"/>
  <c r="B9" i="1"/>
  <c r="AB8" i="1"/>
  <c r="X8" i="1"/>
  <c r="T8" i="1"/>
  <c r="P8" i="1"/>
  <c r="L8" i="1"/>
  <c r="H8" i="1"/>
  <c r="D8" i="1"/>
  <c r="AD7" i="1"/>
  <c r="Z7" i="1"/>
  <c r="V7" i="1"/>
  <c r="R7" i="1"/>
  <c r="N7" i="1"/>
  <c r="J7" i="1"/>
  <c r="F7" i="1"/>
  <c r="B7" i="1"/>
  <c r="AB6" i="1"/>
  <c r="X6" i="1"/>
  <c r="T6" i="1"/>
  <c r="P6" i="1"/>
  <c r="L6" i="1"/>
  <c r="H6" i="1"/>
  <c r="D6" i="1"/>
  <c r="A141" i="1"/>
  <c r="W140" i="1"/>
  <c r="S140" i="1"/>
  <c r="O140" i="1"/>
  <c r="K140" i="1"/>
  <c r="G140" i="1"/>
  <c r="C140" i="1"/>
  <c r="AC139" i="1"/>
  <c r="Y139" i="1"/>
  <c r="U139" i="1"/>
  <c r="Q139" i="1"/>
  <c r="M139" i="1"/>
  <c r="I139" i="1"/>
  <c r="E139" i="1"/>
  <c r="A139" i="1"/>
  <c r="AA138" i="1"/>
  <c r="W138" i="1"/>
  <c r="S138" i="1"/>
  <c r="O138" i="1"/>
  <c r="K138" i="1"/>
  <c r="G138" i="1"/>
  <c r="C138" i="1"/>
  <c r="AC137" i="1"/>
  <c r="Y137" i="1"/>
  <c r="U137" i="1"/>
  <c r="Q137" i="1"/>
  <c r="M137" i="1"/>
  <c r="I137" i="1"/>
  <c r="E137" i="1"/>
  <c r="A137" i="1"/>
  <c r="AA136" i="1"/>
  <c r="W136" i="1"/>
  <c r="S136" i="1"/>
  <c r="O136" i="1"/>
  <c r="K136" i="1"/>
  <c r="G136" i="1"/>
  <c r="C136" i="1"/>
  <c r="AC135" i="1"/>
  <c r="Y135" i="1"/>
  <c r="U135" i="1"/>
  <c r="Q135" i="1"/>
  <c r="M135" i="1"/>
  <c r="I135" i="1"/>
  <c r="E135" i="1"/>
  <c r="A135" i="1"/>
  <c r="AA134" i="1"/>
  <c r="W134" i="1"/>
  <c r="S134" i="1"/>
  <c r="O134" i="1"/>
  <c r="K134" i="1"/>
  <c r="G134" i="1"/>
  <c r="C134" i="1"/>
  <c r="AC133" i="1"/>
  <c r="Y133" i="1"/>
  <c r="U133" i="1"/>
  <c r="Q133" i="1"/>
  <c r="M133" i="1"/>
  <c r="I133" i="1"/>
  <c r="E133" i="1"/>
  <c r="A133" i="1"/>
  <c r="AA132" i="1"/>
  <c r="W132" i="1"/>
  <c r="S132" i="1"/>
  <c r="O132" i="1"/>
  <c r="K132" i="1"/>
  <c r="G132" i="1"/>
  <c r="C132" i="1"/>
  <c r="AC131" i="1"/>
  <c r="Y131" i="1"/>
  <c r="U131" i="1"/>
  <c r="Q131" i="1"/>
  <c r="M131" i="1"/>
  <c r="I131" i="1"/>
  <c r="E131" i="1"/>
  <c r="A131" i="1"/>
  <c r="AA130" i="1"/>
  <c r="W130" i="1"/>
  <c r="S130" i="1"/>
  <c r="O130" i="1"/>
  <c r="K130" i="1"/>
  <c r="G130" i="1"/>
  <c r="C130" i="1"/>
  <c r="AC129" i="1"/>
  <c r="Y129" i="1"/>
  <c r="U129" i="1"/>
  <c r="Q129" i="1"/>
  <c r="M129" i="1"/>
  <c r="I129" i="1"/>
  <c r="E129" i="1"/>
  <c r="A129" i="1"/>
  <c r="AA128" i="1"/>
  <c r="W128" i="1"/>
  <c r="S128" i="1"/>
  <c r="O128" i="1"/>
  <c r="K128" i="1"/>
  <c r="G128" i="1"/>
  <c r="C128" i="1"/>
  <c r="AC127" i="1"/>
  <c r="Y127" i="1"/>
  <c r="U127" i="1"/>
  <c r="Q127" i="1"/>
  <c r="M127" i="1"/>
  <c r="I127" i="1"/>
  <c r="E127" i="1"/>
  <c r="A127" i="1"/>
  <c r="AA126" i="1"/>
  <c r="W126" i="1"/>
  <c r="S126" i="1"/>
  <c r="O126" i="1"/>
  <c r="K126" i="1"/>
  <c r="G126" i="1"/>
  <c r="C126" i="1"/>
  <c r="AC125" i="1"/>
  <c r="Y125" i="1"/>
  <c r="U125" i="1"/>
  <c r="Q125" i="1"/>
  <c r="M125" i="1"/>
  <c r="I125" i="1"/>
  <c r="E125" i="1"/>
  <c r="A125" i="1"/>
  <c r="AA124" i="1"/>
  <c r="W124" i="1"/>
  <c r="S124" i="1"/>
  <c r="O124" i="1"/>
  <c r="K124" i="1"/>
  <c r="G124" i="1"/>
  <c r="C124" i="1"/>
  <c r="AC123" i="1"/>
  <c r="Y123" i="1"/>
  <c r="U123" i="1"/>
  <c r="Q123" i="1"/>
  <c r="M123" i="1"/>
  <c r="I123" i="1"/>
  <c r="E123" i="1"/>
  <c r="A123" i="1"/>
  <c r="AA122" i="1"/>
  <c r="W122" i="1"/>
  <c r="S122" i="1"/>
  <c r="O122" i="1"/>
  <c r="K122" i="1"/>
  <c r="G122" i="1"/>
  <c r="C122" i="1"/>
  <c r="AC121" i="1"/>
  <c r="Y121" i="1"/>
  <c r="U121" i="1"/>
  <c r="Q121" i="1"/>
  <c r="M121" i="1"/>
  <c r="I121" i="1"/>
  <c r="E121" i="1"/>
  <c r="A121" i="1"/>
  <c r="AA120" i="1"/>
  <c r="W120" i="1"/>
  <c r="S120" i="1"/>
  <c r="O120" i="1"/>
  <c r="K120" i="1"/>
  <c r="G120" i="1"/>
  <c r="C120" i="1"/>
  <c r="AC119" i="1"/>
  <c r="Y119" i="1"/>
  <c r="U119" i="1"/>
  <c r="Q119" i="1"/>
  <c r="M119" i="1"/>
  <c r="I119" i="1"/>
  <c r="E119" i="1"/>
  <c r="A119" i="1"/>
  <c r="AA118" i="1"/>
  <c r="W118" i="1"/>
  <c r="S118" i="1"/>
  <c r="O118" i="1"/>
  <c r="K118" i="1"/>
  <c r="G118" i="1"/>
  <c r="C118" i="1"/>
  <c r="AC117" i="1"/>
  <c r="Y117" i="1"/>
  <c r="U117" i="1"/>
  <c r="Q117" i="1"/>
  <c r="M117" i="1"/>
  <c r="I117" i="1"/>
  <c r="E117" i="1"/>
  <c r="A117" i="1"/>
  <c r="AA116" i="1"/>
  <c r="W116" i="1"/>
  <c r="S116" i="1"/>
  <c r="O116" i="1"/>
  <c r="K116" i="1"/>
  <c r="G116" i="1"/>
  <c r="C116" i="1"/>
  <c r="AC115" i="1"/>
  <c r="Y115" i="1"/>
  <c r="U115" i="1"/>
  <c r="Q115" i="1"/>
  <c r="M115" i="1"/>
  <c r="I115" i="1"/>
  <c r="E115" i="1"/>
  <c r="A115" i="1"/>
  <c r="AA114" i="1"/>
  <c r="W114" i="1"/>
  <c r="S114" i="1"/>
  <c r="O114" i="1"/>
  <c r="K114" i="1"/>
  <c r="G114" i="1"/>
  <c r="C114" i="1"/>
  <c r="AC113" i="1"/>
  <c r="Y113" i="1"/>
  <c r="U113" i="1"/>
  <c r="Q113" i="1"/>
  <c r="M113" i="1"/>
  <c r="I113" i="1"/>
  <c r="E113" i="1"/>
  <c r="A113" i="1"/>
  <c r="AA112" i="1"/>
  <c r="W112" i="1"/>
  <c r="S112" i="1"/>
  <c r="O112" i="1"/>
  <c r="K112" i="1"/>
  <c r="G112" i="1"/>
  <c r="C112" i="1"/>
  <c r="AC111" i="1"/>
  <c r="Y111" i="1"/>
  <c r="U111" i="1"/>
  <c r="Q111" i="1"/>
  <c r="M111" i="1"/>
  <c r="I111" i="1"/>
  <c r="E111" i="1"/>
  <c r="A111" i="1"/>
  <c r="AA110" i="1"/>
  <c r="W110" i="1"/>
  <c r="S110" i="1"/>
  <c r="O110" i="1"/>
  <c r="K110" i="1"/>
  <c r="G110" i="1"/>
  <c r="C110" i="1"/>
  <c r="AC109" i="1"/>
  <c r="Y109" i="1"/>
  <c r="U109" i="1"/>
  <c r="Q109" i="1"/>
  <c r="M109" i="1"/>
  <c r="I109" i="1"/>
  <c r="E109" i="1"/>
  <c r="A109" i="1"/>
  <c r="AA108" i="1"/>
  <c r="W108" i="1"/>
  <c r="S108" i="1"/>
  <c r="O108" i="1"/>
  <c r="K108" i="1"/>
  <c r="G108" i="1"/>
  <c r="C108" i="1"/>
  <c r="AC107" i="1"/>
  <c r="Y107" i="1"/>
  <c r="U107" i="1"/>
  <c r="Q107" i="1"/>
  <c r="M107" i="1"/>
  <c r="I107" i="1"/>
  <c r="E107" i="1"/>
  <c r="A107" i="1"/>
  <c r="AA106" i="1"/>
  <c r="W106" i="1"/>
  <c r="S106" i="1"/>
  <c r="O106" i="1"/>
  <c r="K106" i="1"/>
  <c r="G106" i="1"/>
  <c r="C106" i="1"/>
  <c r="AC105" i="1"/>
  <c r="Y105" i="1"/>
  <c r="U105" i="1"/>
  <c r="Q105" i="1"/>
  <c r="M105" i="1"/>
  <c r="I105" i="1"/>
  <c r="E105" i="1"/>
  <c r="A105" i="1"/>
  <c r="AA104" i="1"/>
  <c r="W104" i="1"/>
  <c r="S104" i="1"/>
  <c r="O104" i="1"/>
  <c r="K104" i="1"/>
  <c r="G104" i="1"/>
  <c r="C104" i="1"/>
  <c r="AC103" i="1"/>
  <c r="Y103" i="1"/>
  <c r="U103" i="1"/>
  <c r="Q103" i="1"/>
  <c r="M103" i="1"/>
  <c r="I103" i="1"/>
  <c r="E103" i="1"/>
  <c r="A103" i="1"/>
  <c r="AA102" i="1"/>
  <c r="W102" i="1"/>
  <c r="S102" i="1"/>
  <c r="O102" i="1"/>
  <c r="K102" i="1"/>
  <c r="G102" i="1"/>
  <c r="C102" i="1"/>
  <c r="AC101" i="1"/>
  <c r="Y101" i="1"/>
  <c r="U101" i="1"/>
  <c r="Q101" i="1"/>
  <c r="M101" i="1"/>
  <c r="I101" i="1"/>
  <c r="E101" i="1"/>
  <c r="A101" i="1"/>
  <c r="AA100" i="1"/>
  <c r="W100" i="1"/>
  <c r="S100" i="1"/>
  <c r="O100" i="1"/>
  <c r="K100" i="1"/>
  <c r="G100" i="1"/>
  <c r="C100" i="1"/>
  <c r="AC99" i="1"/>
  <c r="Y99" i="1"/>
  <c r="U99" i="1"/>
  <c r="Q99" i="1"/>
  <c r="M99" i="1"/>
  <c r="I99" i="1"/>
  <c r="E99" i="1"/>
  <c r="A99" i="1"/>
  <c r="AA98" i="1"/>
  <c r="W98" i="1"/>
  <c r="S98" i="1"/>
  <c r="O98" i="1"/>
  <c r="K98" i="1"/>
  <c r="G98" i="1"/>
  <c r="C98" i="1"/>
  <c r="AC97" i="1"/>
  <c r="Y97" i="1"/>
  <c r="U97" i="1"/>
  <c r="Q97" i="1"/>
  <c r="M97" i="1"/>
  <c r="I97" i="1"/>
  <c r="E97" i="1"/>
  <c r="A97" i="1"/>
  <c r="AA96" i="1"/>
  <c r="W96" i="1"/>
  <c r="S96" i="1"/>
  <c r="O96" i="1"/>
  <c r="K96" i="1"/>
  <c r="G96" i="1"/>
  <c r="C96" i="1"/>
  <c r="AC95" i="1"/>
  <c r="Y95" i="1"/>
  <c r="U95" i="1"/>
  <c r="Q95" i="1"/>
  <c r="M95" i="1"/>
  <c r="I95" i="1"/>
  <c r="E95" i="1"/>
  <c r="A95" i="1"/>
  <c r="AA94" i="1"/>
  <c r="W94" i="1"/>
  <c r="S94" i="1"/>
  <c r="O94" i="1"/>
  <c r="K94" i="1"/>
  <c r="G94" i="1"/>
  <c r="C94" i="1"/>
  <c r="AC93" i="1"/>
  <c r="Y93" i="1"/>
  <c r="U93" i="1"/>
  <c r="Q93" i="1"/>
  <c r="M93" i="1"/>
  <c r="I93" i="1"/>
  <c r="E93" i="1"/>
  <c r="A93" i="1"/>
  <c r="AA92" i="1"/>
  <c r="W92" i="1"/>
  <c r="S92" i="1"/>
  <c r="O92" i="1"/>
  <c r="K92" i="1"/>
  <c r="G92" i="1"/>
  <c r="C92" i="1"/>
  <c r="AC91" i="1"/>
  <c r="Y91" i="1"/>
  <c r="U91" i="1"/>
  <c r="Q91" i="1"/>
  <c r="M91" i="1"/>
  <c r="I91" i="1"/>
  <c r="E91" i="1"/>
  <c r="A91" i="1"/>
  <c r="AA90" i="1"/>
  <c r="W90" i="1"/>
  <c r="S90" i="1"/>
  <c r="O90" i="1"/>
  <c r="K90" i="1"/>
  <c r="G90" i="1"/>
  <c r="C90" i="1"/>
  <c r="AC89" i="1"/>
  <c r="Y89" i="1"/>
  <c r="U89" i="1"/>
  <c r="Q89" i="1"/>
  <c r="M89" i="1"/>
  <c r="I89" i="1"/>
  <c r="E89" i="1"/>
  <c r="A89" i="1"/>
  <c r="AA88" i="1"/>
  <c r="W88" i="1"/>
  <c r="S88" i="1"/>
  <c r="O88" i="1"/>
  <c r="K88" i="1"/>
  <c r="G88" i="1"/>
  <c r="C88" i="1"/>
  <c r="AC87" i="1"/>
  <c r="Y87" i="1"/>
  <c r="U87" i="1"/>
  <c r="Q87" i="1"/>
  <c r="M87" i="1"/>
  <c r="I87" i="1"/>
  <c r="E87" i="1"/>
  <c r="A87" i="1"/>
  <c r="AA86" i="1"/>
  <c r="W86" i="1"/>
  <c r="S86" i="1"/>
  <c r="O86" i="1"/>
  <c r="K86" i="1"/>
  <c r="G86" i="1"/>
  <c r="C86" i="1"/>
  <c r="AC85" i="1"/>
  <c r="Y85" i="1"/>
  <c r="U85" i="1"/>
  <c r="Q85" i="1"/>
  <c r="M85" i="1"/>
  <c r="I85" i="1"/>
  <c r="E85" i="1"/>
  <c r="A85" i="1"/>
  <c r="AA84" i="1"/>
  <c r="W84" i="1"/>
  <c r="S84" i="1"/>
  <c r="O84" i="1"/>
  <c r="K84" i="1"/>
  <c r="G84" i="1"/>
  <c r="C84" i="1"/>
  <c r="AC83" i="1"/>
  <c r="Y83" i="1"/>
  <c r="U83" i="1"/>
  <c r="Q83" i="1"/>
  <c r="M83" i="1"/>
  <c r="I83" i="1"/>
  <c r="E83" i="1"/>
  <c r="A83" i="1"/>
  <c r="AA82" i="1"/>
  <c r="W82" i="1"/>
  <c r="S82" i="1"/>
  <c r="O82" i="1"/>
  <c r="K82" i="1"/>
  <c r="G82" i="1"/>
  <c r="C82" i="1"/>
  <c r="AC81" i="1"/>
  <c r="Y81" i="1"/>
  <c r="U81" i="1"/>
  <c r="Q81" i="1"/>
  <c r="M81" i="1"/>
  <c r="I81" i="1"/>
  <c r="E81" i="1"/>
  <c r="A81" i="1"/>
  <c r="AA80" i="1"/>
  <c r="W80" i="1"/>
  <c r="S80" i="1"/>
  <c r="O80" i="1"/>
  <c r="K80" i="1"/>
  <c r="G80" i="1"/>
  <c r="C80" i="1"/>
  <c r="AC79" i="1"/>
  <c r="Y79" i="1"/>
  <c r="U79" i="1"/>
  <c r="Q79" i="1"/>
  <c r="M79" i="1"/>
  <c r="I79" i="1"/>
  <c r="E79" i="1"/>
  <c r="A79" i="1"/>
  <c r="AA78" i="1"/>
  <c r="W78" i="1"/>
  <c r="S78" i="1"/>
  <c r="O78" i="1"/>
  <c r="K78" i="1"/>
  <c r="G78" i="1"/>
  <c r="C78" i="1"/>
  <c r="AC77" i="1"/>
  <c r="Y77" i="1"/>
  <c r="U77" i="1"/>
  <c r="Q77" i="1"/>
  <c r="M77" i="1"/>
  <c r="I77" i="1"/>
  <c r="E77" i="1"/>
  <c r="A77" i="1"/>
  <c r="AA76" i="1"/>
  <c r="W76" i="1"/>
  <c r="S76" i="1"/>
  <c r="O76" i="1"/>
  <c r="K76" i="1"/>
  <c r="G76" i="1"/>
  <c r="C76" i="1"/>
  <c r="AC75" i="1"/>
  <c r="Y75" i="1"/>
  <c r="U75" i="1"/>
  <c r="Q75" i="1"/>
  <c r="M75" i="1"/>
  <c r="I75" i="1"/>
  <c r="E75" i="1"/>
  <c r="A75" i="1"/>
  <c r="AA74" i="1"/>
  <c r="W74" i="1"/>
  <c r="S74" i="1"/>
  <c r="O74" i="1"/>
  <c r="K74" i="1"/>
  <c r="G74" i="1"/>
  <c r="C74" i="1"/>
  <c r="AC73" i="1"/>
  <c r="Y73" i="1"/>
  <c r="U73" i="1"/>
  <c r="Q73" i="1"/>
  <c r="M73" i="1"/>
  <c r="I73" i="1"/>
  <c r="E73" i="1"/>
  <c r="A73" i="1"/>
  <c r="AA72" i="1"/>
  <c r="W72" i="1"/>
  <c r="S72" i="1"/>
  <c r="O72" i="1"/>
  <c r="K72" i="1"/>
  <c r="G72" i="1"/>
  <c r="C72" i="1"/>
  <c r="AC71" i="1"/>
  <c r="Y71" i="1"/>
  <c r="U71" i="1"/>
  <c r="Q71" i="1"/>
  <c r="M71" i="1"/>
  <c r="I71" i="1"/>
  <c r="E71" i="1"/>
  <c r="A71" i="1"/>
  <c r="AA70" i="1"/>
  <c r="W70" i="1"/>
  <c r="S70" i="1"/>
  <c r="O70" i="1"/>
  <c r="K70" i="1"/>
  <c r="G70" i="1"/>
  <c r="C70" i="1"/>
  <c r="AC69" i="1"/>
  <c r="Y69" i="1"/>
  <c r="U69" i="1"/>
  <c r="Q69" i="1"/>
  <c r="M69" i="1"/>
  <c r="I69" i="1"/>
  <c r="E69" i="1"/>
  <c r="A69" i="1"/>
  <c r="AA68" i="1"/>
  <c r="W68" i="1"/>
  <c r="S68" i="1"/>
  <c r="O68" i="1"/>
  <c r="K68" i="1"/>
  <c r="G68" i="1"/>
  <c r="C68" i="1"/>
  <c r="AC67" i="1"/>
  <c r="Y67" i="1"/>
  <c r="U67" i="1"/>
  <c r="Q67" i="1"/>
  <c r="M67" i="1"/>
  <c r="I67" i="1"/>
  <c r="E67" i="1"/>
  <c r="A67" i="1"/>
  <c r="AA66" i="1"/>
  <c r="W66" i="1"/>
  <c r="S66" i="1"/>
  <c r="O66" i="1"/>
  <c r="K66" i="1"/>
  <c r="G66" i="1"/>
  <c r="C66" i="1"/>
  <c r="AC65" i="1"/>
  <c r="Y65" i="1"/>
  <c r="U65" i="1"/>
  <c r="Q65" i="1"/>
  <c r="M65" i="1"/>
  <c r="I65" i="1"/>
  <c r="E65" i="1"/>
  <c r="A65" i="1"/>
  <c r="AA64" i="1"/>
  <c r="W64" i="1"/>
  <c r="S64" i="1"/>
  <c r="O64" i="1"/>
  <c r="K64" i="1"/>
  <c r="G64" i="1"/>
  <c r="C64" i="1"/>
  <c r="AC63" i="1"/>
  <c r="Y63" i="1"/>
  <c r="U63" i="1"/>
  <c r="Q63" i="1"/>
  <c r="M63" i="1"/>
  <c r="I63" i="1"/>
  <c r="E63" i="1"/>
  <c r="A63" i="1"/>
  <c r="AA62" i="1"/>
  <c r="W62" i="1"/>
  <c r="S62" i="1"/>
  <c r="O62" i="1"/>
  <c r="K62" i="1"/>
  <c r="G62" i="1"/>
  <c r="C62" i="1"/>
  <c r="AC61" i="1"/>
  <c r="Y61" i="1"/>
  <c r="U61" i="1"/>
  <c r="M61" i="1"/>
  <c r="E61" i="1"/>
  <c r="A61" i="1"/>
  <c r="AA60" i="1"/>
  <c r="W60" i="1"/>
  <c r="S60" i="1"/>
  <c r="O60" i="1"/>
  <c r="K60" i="1"/>
  <c r="G60" i="1"/>
  <c r="C60" i="1"/>
  <c r="AC59" i="1"/>
  <c r="Y59" i="1"/>
  <c r="U59" i="1"/>
  <c r="Q59" i="1"/>
  <c r="M59" i="1"/>
  <c r="I59" i="1"/>
  <c r="E59" i="1"/>
  <c r="A59" i="1"/>
  <c r="AA58" i="1"/>
  <c r="W58" i="1"/>
  <c r="S58" i="1"/>
  <c r="O58" i="1"/>
  <c r="K58" i="1"/>
  <c r="G58" i="1"/>
  <c r="C58" i="1"/>
  <c r="AC57" i="1"/>
  <c r="Y57" i="1"/>
  <c r="U57" i="1"/>
  <c r="Q57" i="1"/>
  <c r="M57" i="1"/>
  <c r="I57" i="1"/>
  <c r="E57" i="1"/>
  <c r="A57" i="1"/>
  <c r="AA56" i="1"/>
  <c r="W56" i="1"/>
  <c r="S56" i="1"/>
  <c r="O56" i="1"/>
  <c r="K56" i="1"/>
  <c r="G56" i="1"/>
  <c r="C56" i="1"/>
  <c r="AC55" i="1"/>
  <c r="Y55" i="1"/>
  <c r="U55" i="1"/>
  <c r="Q55" i="1"/>
  <c r="M55" i="1"/>
  <c r="I55" i="1"/>
  <c r="E55" i="1"/>
  <c r="A55" i="1"/>
  <c r="AA54" i="1"/>
  <c r="W54" i="1"/>
  <c r="S54" i="1"/>
  <c r="O54" i="1"/>
  <c r="K54" i="1"/>
  <c r="G54" i="1"/>
  <c r="C54" i="1"/>
  <c r="AC53" i="1"/>
  <c r="Y53" i="1"/>
  <c r="U53" i="1"/>
  <c r="Q53" i="1"/>
  <c r="M53" i="1"/>
  <c r="I53" i="1"/>
  <c r="E53" i="1"/>
  <c r="A53" i="1"/>
  <c r="AA52" i="1"/>
  <c r="W52" i="1"/>
  <c r="S52" i="1"/>
  <c r="O52" i="1"/>
  <c r="K52" i="1"/>
  <c r="G52" i="1"/>
  <c r="C52" i="1"/>
  <c r="AC51" i="1"/>
  <c r="Y51" i="1"/>
  <c r="U51" i="1"/>
  <c r="Q51" i="1"/>
  <c r="M51" i="1"/>
  <c r="I51" i="1"/>
  <c r="E51" i="1"/>
  <c r="A51" i="1"/>
  <c r="AA50" i="1"/>
  <c r="W50" i="1"/>
  <c r="S50" i="1"/>
  <c r="O50" i="1"/>
  <c r="K50" i="1"/>
  <c r="G50" i="1"/>
  <c r="C50" i="1"/>
  <c r="AC49" i="1"/>
  <c r="Y49" i="1"/>
  <c r="U49" i="1"/>
  <c r="Q49" i="1"/>
  <c r="M49" i="1"/>
  <c r="I49" i="1"/>
  <c r="E49" i="1"/>
  <c r="A49" i="1"/>
  <c r="AA48" i="1"/>
  <c r="W48" i="1"/>
  <c r="S48" i="1"/>
  <c r="O48" i="1"/>
  <c r="K48" i="1"/>
  <c r="G48" i="1"/>
  <c r="C48" i="1"/>
  <c r="AC47" i="1"/>
  <c r="Y47" i="1"/>
  <c r="U47" i="1"/>
  <c r="Q47" i="1"/>
  <c r="M47" i="1"/>
  <c r="I47" i="1"/>
  <c r="E47" i="1"/>
  <c r="A47" i="1"/>
  <c r="AA46" i="1"/>
  <c r="W46" i="1"/>
  <c r="S46" i="1"/>
  <c r="O46" i="1"/>
  <c r="K46" i="1"/>
  <c r="G46" i="1"/>
  <c r="C46" i="1"/>
  <c r="AC45" i="1"/>
  <c r="Y45" i="1"/>
  <c r="U45" i="1"/>
  <c r="Q45" i="1"/>
  <c r="M45" i="1"/>
  <c r="I45" i="1"/>
  <c r="E45" i="1"/>
  <c r="A45" i="1"/>
  <c r="AA44" i="1"/>
  <c r="W44" i="1"/>
  <c r="S44" i="1"/>
  <c r="O44" i="1"/>
  <c r="K44" i="1"/>
  <c r="G44" i="1"/>
  <c r="C44" i="1"/>
  <c r="AC43" i="1"/>
  <c r="Y43" i="1"/>
  <c r="U43" i="1"/>
  <c r="Q43" i="1"/>
  <c r="M43" i="1"/>
  <c r="I43" i="1"/>
  <c r="E43" i="1"/>
  <c r="A43" i="1"/>
  <c r="AA42" i="1"/>
  <c r="W42" i="1"/>
  <c r="S42" i="1"/>
  <c r="O42" i="1"/>
  <c r="K42" i="1"/>
  <c r="G42" i="1"/>
  <c r="C42" i="1"/>
  <c r="AC41" i="1"/>
  <c r="Y41" i="1"/>
  <c r="U41" i="1"/>
  <c r="Q41" i="1"/>
  <c r="M41" i="1"/>
  <c r="I41" i="1"/>
  <c r="E41" i="1"/>
  <c r="A41" i="1"/>
  <c r="AA40" i="1"/>
  <c r="W40" i="1"/>
  <c r="S40" i="1"/>
  <c r="O40" i="1"/>
  <c r="K40" i="1"/>
  <c r="G40" i="1"/>
  <c r="C40" i="1"/>
  <c r="AC39" i="1"/>
  <c r="Y39" i="1"/>
  <c r="U39" i="1"/>
  <c r="Q39" i="1"/>
  <c r="M39" i="1"/>
  <c r="I39" i="1"/>
  <c r="E39" i="1"/>
  <c r="A39" i="1"/>
  <c r="AA38" i="1"/>
  <c r="W38" i="1"/>
  <c r="S38" i="1"/>
  <c r="O38" i="1"/>
  <c r="K38" i="1"/>
  <c r="G38" i="1"/>
  <c r="C38" i="1"/>
  <c r="AC37" i="1"/>
  <c r="Y37" i="1"/>
  <c r="U37" i="1"/>
  <c r="Q37" i="1"/>
  <c r="M37" i="1"/>
  <c r="I37" i="1"/>
  <c r="E37" i="1"/>
  <c r="A37" i="1"/>
  <c r="AA36" i="1"/>
  <c r="W36" i="1"/>
  <c r="S36" i="1"/>
  <c r="O36" i="1"/>
  <c r="K36" i="1"/>
  <c r="G36" i="1"/>
  <c r="C36" i="1"/>
  <c r="AC35" i="1"/>
  <c r="Y35" i="1"/>
  <c r="U35" i="1"/>
  <c r="Q35" i="1"/>
  <c r="M35" i="1"/>
  <c r="I35" i="1"/>
  <c r="E35" i="1"/>
  <c r="A35" i="1"/>
  <c r="AA34" i="1"/>
  <c r="W34" i="1"/>
  <c r="S34" i="1"/>
  <c r="O34" i="1"/>
  <c r="K34" i="1"/>
  <c r="G34" i="1"/>
  <c r="C34" i="1"/>
  <c r="AC33" i="1"/>
  <c r="Y33" i="1"/>
  <c r="U33" i="1"/>
  <c r="Q33" i="1"/>
  <c r="M33" i="1"/>
  <c r="I33" i="1"/>
  <c r="E33" i="1"/>
  <c r="A33" i="1"/>
  <c r="AA32" i="1"/>
  <c r="W32" i="1"/>
  <c r="S32" i="1"/>
  <c r="O32" i="1"/>
  <c r="K32" i="1"/>
  <c r="G32" i="1"/>
  <c r="C32" i="1"/>
  <c r="AC31" i="1"/>
  <c r="Y31" i="1"/>
  <c r="U31" i="1"/>
  <c r="Q31" i="1"/>
  <c r="M31" i="1"/>
  <c r="I31" i="1"/>
  <c r="E31" i="1"/>
  <c r="A31" i="1"/>
  <c r="AA30" i="1"/>
  <c r="W30" i="1"/>
  <c r="S30" i="1"/>
  <c r="O30" i="1"/>
  <c r="K30" i="1"/>
  <c r="G30" i="1"/>
  <c r="C30" i="1"/>
  <c r="AC29" i="1"/>
  <c r="Y29" i="1"/>
  <c r="U29" i="1"/>
  <c r="Q29" i="1"/>
  <c r="M29" i="1"/>
  <c r="I29" i="1"/>
  <c r="E29" i="1"/>
  <c r="A29" i="1"/>
  <c r="AA28" i="1"/>
  <c r="W28" i="1"/>
  <c r="S28" i="1"/>
  <c r="O28" i="1"/>
  <c r="K28" i="1"/>
  <c r="G28" i="1"/>
  <c r="C28" i="1"/>
  <c r="AC27" i="1"/>
  <c r="Y27" i="1"/>
  <c r="U27" i="1"/>
  <c r="Q27" i="1"/>
  <c r="M27" i="1"/>
  <c r="I27" i="1"/>
  <c r="E27" i="1"/>
  <c r="A27" i="1"/>
  <c r="AA26" i="1"/>
  <c r="W26" i="1"/>
  <c r="S26" i="1"/>
  <c r="O26" i="1"/>
  <c r="K26" i="1"/>
  <c r="G26" i="1"/>
  <c r="C26" i="1"/>
  <c r="AC25" i="1"/>
  <c r="Y25" i="1"/>
  <c r="U25" i="1"/>
  <c r="Q25" i="1"/>
  <c r="M25" i="1"/>
  <c r="I25" i="1"/>
  <c r="E25" i="1"/>
  <c r="A25" i="1"/>
  <c r="AA24" i="1"/>
  <c r="W24" i="1"/>
  <c r="S24" i="1"/>
  <c r="O24" i="1"/>
  <c r="K24" i="1"/>
  <c r="G24" i="1"/>
  <c r="C24" i="1"/>
  <c r="AC23" i="1"/>
  <c r="Y23" i="1"/>
  <c r="U23" i="1"/>
  <c r="Q23" i="1"/>
  <c r="M23" i="1"/>
  <c r="I23" i="1"/>
  <c r="E23" i="1"/>
  <c r="A23" i="1"/>
  <c r="AA22" i="1"/>
  <c r="W22" i="1"/>
  <c r="S22" i="1"/>
  <c r="O22" i="1"/>
  <c r="K22" i="1"/>
  <c r="G22" i="1"/>
  <c r="C22" i="1"/>
  <c r="AC21" i="1"/>
  <c r="Y21" i="1"/>
  <c r="U21" i="1"/>
  <c r="Q21" i="1"/>
  <c r="M21" i="1"/>
  <c r="I21" i="1"/>
  <c r="E21" i="1"/>
  <c r="A21" i="1"/>
  <c r="AA20" i="1"/>
  <c r="W20" i="1"/>
  <c r="S20" i="1"/>
  <c r="O20" i="1"/>
  <c r="K20" i="1"/>
  <c r="G20" i="1"/>
  <c r="C20" i="1"/>
  <c r="AC19" i="1"/>
  <c r="Y19" i="1"/>
  <c r="U19" i="1"/>
  <c r="Q19" i="1"/>
  <c r="M19" i="1"/>
  <c r="I19" i="1"/>
  <c r="E19" i="1"/>
  <c r="A19" i="1"/>
  <c r="AA18" i="1"/>
  <c r="W18" i="1"/>
  <c r="S18" i="1"/>
  <c r="O18" i="1"/>
  <c r="K18" i="1"/>
  <c r="G18" i="1"/>
  <c r="C18" i="1"/>
  <c r="AC17" i="1"/>
  <c r="Y17" i="1"/>
  <c r="U17" i="1"/>
  <c r="Q17" i="1"/>
  <c r="M17" i="1"/>
  <c r="I17" i="1"/>
  <c r="E17" i="1"/>
  <c r="A17" i="1"/>
  <c r="AA16" i="1"/>
  <c r="W16" i="1"/>
  <c r="S16" i="1"/>
  <c r="O16" i="1"/>
  <c r="K16" i="1"/>
  <c r="G16" i="1"/>
  <c r="C16" i="1"/>
  <c r="AC15" i="1"/>
  <c r="Y15" i="1"/>
  <c r="U15" i="1"/>
  <c r="Q15" i="1"/>
  <c r="M15" i="1"/>
  <c r="I15" i="1"/>
  <c r="E15" i="1"/>
  <c r="A15" i="1"/>
  <c r="AA14" i="1"/>
  <c r="W14" i="1"/>
  <c r="S14" i="1"/>
  <c r="O14" i="1"/>
  <c r="K14" i="1"/>
  <c r="G14" i="1"/>
  <c r="C14" i="1"/>
  <c r="AC13" i="1"/>
  <c r="Y13" i="1"/>
  <c r="U13" i="1"/>
  <c r="Q13" i="1"/>
  <c r="M13" i="1"/>
  <c r="I13" i="1"/>
  <c r="E13" i="1"/>
  <c r="A13" i="1"/>
  <c r="AA12" i="1"/>
  <c r="W12" i="1"/>
  <c r="S12" i="1"/>
  <c r="O12" i="1"/>
  <c r="K12" i="1"/>
  <c r="G12" i="1"/>
  <c r="C12" i="1"/>
  <c r="AC11" i="1"/>
  <c r="Y11" i="1"/>
  <c r="U11" i="1"/>
  <c r="Q11" i="1"/>
  <c r="M11" i="1"/>
  <c r="I11" i="1"/>
  <c r="E11" i="1"/>
  <c r="A11" i="1"/>
  <c r="AA10" i="1"/>
  <c r="W10" i="1"/>
  <c r="S10" i="1"/>
  <c r="O10" i="1"/>
  <c r="K10" i="1"/>
  <c r="G10" i="1"/>
  <c r="C10" i="1"/>
  <c r="AC9" i="1"/>
  <c r="Y9" i="1"/>
  <c r="U9" i="1"/>
  <c r="Q9" i="1"/>
  <c r="M9" i="1"/>
  <c r="I9" i="1"/>
  <c r="E9" i="1"/>
  <c r="A9" i="1"/>
  <c r="AA8" i="1"/>
  <c r="W8" i="1"/>
  <c r="S8" i="1"/>
  <c r="O8" i="1"/>
  <c r="K8" i="1"/>
  <c r="G8" i="1"/>
  <c r="C8" i="1"/>
  <c r="AC7" i="1"/>
  <c r="Y7" i="1"/>
  <c r="U7" i="1"/>
  <c r="Q7" i="1"/>
  <c r="M7" i="1"/>
  <c r="I7" i="1"/>
  <c r="E7" i="1"/>
  <c r="A7" i="1"/>
  <c r="AA6" i="1"/>
  <c r="W6" i="1"/>
  <c r="S6" i="1"/>
  <c r="O6" i="1"/>
  <c r="K6" i="1"/>
  <c r="G6" i="1"/>
  <c r="C6" i="1"/>
  <c r="Z5" i="1"/>
  <c r="R5" i="1"/>
  <c r="J5" i="1"/>
  <c r="B5" i="1"/>
  <c r="I4" i="1"/>
  <c r="C4" i="1"/>
  <c r="R3" i="1"/>
  <c r="F3" i="1"/>
  <c r="B3" i="1"/>
  <c r="V5" i="1"/>
  <c r="F5" i="1"/>
  <c r="E4" i="1"/>
  <c r="H3" i="1"/>
  <c r="AC5" i="1"/>
  <c r="M5" i="1"/>
  <c r="R4" i="1"/>
  <c r="Y3" i="1"/>
  <c r="C3" i="1"/>
  <c r="Y5" i="1"/>
  <c r="Q5" i="1"/>
  <c r="I5" i="1"/>
  <c r="A5" i="1"/>
  <c r="H4" i="1"/>
  <c r="B4" i="1"/>
  <c r="I3" i="1"/>
  <c r="E3" i="1"/>
  <c r="A3" i="1"/>
  <c r="AD5" i="1"/>
  <c r="N5" i="1"/>
  <c r="T4" i="1"/>
  <c r="A4" i="1"/>
  <c r="D3" i="1"/>
  <c r="U5" i="1"/>
  <c r="E5" i="1"/>
  <c r="D4" i="1"/>
  <c r="G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color rgb="FF000000"/>
      <name val="Arial"/>
    </font>
    <font>
      <sz val="10"/>
      <name val="Arial"/>
    </font>
    <font>
      <b/>
      <sz val="11"/>
      <color rgb="FF000000"/>
      <name val="Inconsolata"/>
    </font>
    <font>
      <b/>
      <sz val="12"/>
      <color rgb="FFFFFFFF"/>
      <name val="Arial"/>
    </font>
    <font>
      <b/>
      <sz val="10"/>
      <name val="Arial"/>
    </font>
    <font>
      <u/>
      <sz val="10"/>
      <color rgb="FF0000FF"/>
      <name val="Arial"/>
    </font>
    <font>
      <b/>
      <sz val="14"/>
      <color rgb="FFFFFFFF"/>
      <name val="Arial"/>
    </font>
    <font>
      <b/>
      <sz val="14"/>
      <color rgb="FFFFFF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11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4125"/>
        <bgColor rgb="FFCC4125"/>
      </patternFill>
    </fill>
    <fill>
      <patternFill patternType="solid">
        <fgColor rgb="FF00FFFF"/>
        <bgColor rgb="FF00FFFF"/>
      </patternFill>
    </fill>
    <fill>
      <patternFill patternType="solid">
        <fgColor rgb="FF3B5998"/>
        <bgColor rgb="FF3B5998"/>
      </patternFill>
    </fill>
    <fill>
      <patternFill patternType="solid">
        <fgColor rgb="FF55ACEE"/>
        <bgColor rgb="FF55ACEE"/>
      </patternFill>
    </fill>
    <fill>
      <patternFill patternType="solid">
        <fgColor rgb="FFE95950"/>
        <bgColor rgb="FFE95950"/>
      </patternFill>
    </fill>
    <fill>
      <patternFill patternType="solid">
        <fgColor rgb="FFFF0000"/>
        <bgColor rgb="FFFF0000"/>
      </patternFill>
    </fill>
    <fill>
      <patternFill patternType="solid">
        <fgColor rgb="FF007BB5"/>
        <bgColor rgb="FF007BB5"/>
      </patternFill>
    </fill>
    <fill>
      <patternFill patternType="solid">
        <fgColor rgb="FFFF9900"/>
        <bgColor rgb="FFFF9900"/>
      </patternFill>
    </fill>
  </fills>
  <borders count="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5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3" fontId="1" fillId="0" borderId="0" xfId="0" applyNumberFormat="1" applyFont="1" applyAlignment="1">
      <alignment horizontal="center"/>
    </xf>
    <xf numFmtId="0" fontId="8" fillId="0" borderId="4" xfId="0" applyFont="1" applyBorder="1" applyAlignment="1">
      <alignment horizontal="left"/>
    </xf>
    <xf numFmtId="3" fontId="1" fillId="0" borderId="0" xfId="0" applyNumberFormat="1" applyFont="1" applyAlignment="1">
      <alignment horizontal="right"/>
    </xf>
    <xf numFmtId="0" fontId="9" fillId="0" borderId="5" xfId="0" applyFont="1" applyBorder="1" applyAlignment="1">
      <alignment horizontal="left"/>
    </xf>
    <xf numFmtId="0" fontId="4" fillId="0" borderId="0" xfId="0" applyFont="1"/>
    <xf numFmtId="0" fontId="1" fillId="0" borderId="6" xfId="0" applyFont="1" applyBorder="1" applyAlignment="1">
      <alignment horizontal="right"/>
    </xf>
    <xf numFmtId="3" fontId="10" fillId="0" borderId="0" xfId="0" applyNumberFormat="1" applyFont="1" applyAlignment="1">
      <alignment horizontal="right"/>
    </xf>
    <xf numFmtId="0" fontId="11" fillId="0" borderId="0" xfId="0" applyFont="1" applyAlignment="1">
      <alignment horizontal="left"/>
    </xf>
    <xf numFmtId="0" fontId="1" fillId="0" borderId="5" xfId="0" applyFont="1" applyBorder="1" applyAlignment="1">
      <alignment horizontal="left"/>
    </xf>
    <xf numFmtId="4" fontId="1" fillId="0" borderId="0" xfId="0" applyNumberFormat="1" applyFont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4" fillId="2" borderId="1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0" fillId="0" borderId="0" xfId="0" applyFont="1" applyAlignment="1"/>
    <xf numFmtId="0" fontId="6" fillId="6" borderId="5" xfId="0" applyFont="1" applyFill="1" applyBorder="1" applyAlignment="1">
      <alignment horizontal="center"/>
    </xf>
    <xf numFmtId="0" fontId="7" fillId="10" borderId="5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1" fillId="0" borderId="6" xfId="0" applyFont="1" applyBorder="1"/>
    <xf numFmtId="0" fontId="3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twitter.com/AlsisiOfficial" TargetMode="External"/><Relationship Id="rId671" Type="http://schemas.openxmlformats.org/officeDocument/2006/relationships/hyperlink" Target="https://en.wikipedia.org/wiki/Mohamed_Ould_Abdel_Aziz" TargetMode="External"/><Relationship Id="rId21" Type="http://schemas.openxmlformats.org/officeDocument/2006/relationships/hyperlink" Target="https://www.facebook.com/RecepTayyipErdogan/" TargetMode="External"/><Relationship Id="rId324" Type="http://schemas.openxmlformats.org/officeDocument/2006/relationships/hyperlink" Target="https://en.wikipedia.org/wiki/Jovenel_Mo%C3%AFse" TargetMode="External"/><Relationship Id="rId531" Type="http://schemas.openxmlformats.org/officeDocument/2006/relationships/hyperlink" Target="https://www.facebook.com/SupportRooseveltSkerrit/" TargetMode="External"/><Relationship Id="rId629" Type="http://schemas.openxmlformats.org/officeDocument/2006/relationships/hyperlink" Target="https://en.wikipedia.org/wiki/C%C3%A9cile_La_Grenade" TargetMode="External"/><Relationship Id="rId170" Type="http://schemas.openxmlformats.org/officeDocument/2006/relationships/hyperlink" Target="https://en.wikipedia.org/wiki/Hassan_Rouhani" TargetMode="External"/><Relationship Id="rId268" Type="http://schemas.openxmlformats.org/officeDocument/2006/relationships/hyperlink" Target="https://twitter.com/RamiHamdalla" TargetMode="External"/><Relationship Id="rId475" Type="http://schemas.openxmlformats.org/officeDocument/2006/relationships/hyperlink" Target="https://en.wikipedia.org/wiki/Igor_Dodon" TargetMode="External"/><Relationship Id="rId682" Type="http://schemas.openxmlformats.org/officeDocument/2006/relationships/hyperlink" Target="https://en.wikipedia.org/wiki/Carlos_Agostinho_do_Ros%C3%A1rio" TargetMode="External"/><Relationship Id="rId32" Type="http://schemas.openxmlformats.org/officeDocument/2006/relationships/hyperlink" Target="https://www.instagram.com/justinpjtrudeau/" TargetMode="External"/><Relationship Id="rId128" Type="http://schemas.openxmlformats.org/officeDocument/2006/relationships/hyperlink" Target="https://twitter.com/JuanManSantos" TargetMode="External"/><Relationship Id="rId335" Type="http://schemas.openxmlformats.org/officeDocument/2006/relationships/hyperlink" Target="https://twitter.com/erna_solberg" TargetMode="External"/><Relationship Id="rId542" Type="http://schemas.openxmlformats.org/officeDocument/2006/relationships/hyperlink" Target="https://www.facebook.com/allenmchastanet/" TargetMode="External"/><Relationship Id="rId181" Type="http://schemas.openxmlformats.org/officeDocument/2006/relationships/hyperlink" Target="https://en.wikipedia.org/wiki/Tsai_Ing-wen" TargetMode="External"/><Relationship Id="rId402" Type="http://schemas.openxmlformats.org/officeDocument/2006/relationships/hyperlink" Target="https://www.facebook.com/EdouardPhilippePM/" TargetMode="External"/><Relationship Id="rId279" Type="http://schemas.openxmlformats.org/officeDocument/2006/relationships/hyperlink" Target="https://twitter.com/Horacio_Cartes" TargetMode="External"/><Relationship Id="rId486" Type="http://schemas.openxmlformats.org/officeDocument/2006/relationships/hyperlink" Target="https://www.instagram.com/alain.berset/" TargetMode="External"/><Relationship Id="rId693" Type="http://schemas.openxmlformats.org/officeDocument/2006/relationships/hyperlink" Target="https://en.wikipedia.org/wiki/Kim_Jong-un" TargetMode="External"/><Relationship Id="rId707" Type="http://schemas.openxmlformats.org/officeDocument/2006/relationships/hyperlink" Target="https://en.wikipedia.org/wiki/Tapley_Seaton" TargetMode="External"/><Relationship Id="rId43" Type="http://schemas.openxmlformats.org/officeDocument/2006/relationships/hyperlink" Target="https://twitter.com/MedvedevRussiaE" TargetMode="External"/><Relationship Id="rId139" Type="http://schemas.openxmlformats.org/officeDocument/2006/relationships/hyperlink" Target="https://en.wikipedia.org/wiki/Emmanuel_Macron" TargetMode="External"/><Relationship Id="rId346" Type="http://schemas.openxmlformats.org/officeDocument/2006/relationships/hyperlink" Target="https://en.wikipedia.org/wiki/Shavkat_Mirziyoyev" TargetMode="External"/><Relationship Id="rId553" Type="http://schemas.openxmlformats.org/officeDocument/2006/relationships/hyperlink" Target="https://www.facebook.com/comradegonsalves/" TargetMode="External"/><Relationship Id="rId760" Type="http://schemas.openxmlformats.org/officeDocument/2006/relationships/hyperlink" Target="https://en.wikipedia.org/wiki/Nguy%E1%BB%85n_Xu%C3%A2n_Ph%C3%BAc" TargetMode="External"/><Relationship Id="rId192" Type="http://schemas.openxmlformats.org/officeDocument/2006/relationships/hyperlink" Target="https://www.instagram.com/leehsienloong/" TargetMode="External"/><Relationship Id="rId206" Type="http://schemas.openxmlformats.org/officeDocument/2006/relationships/hyperlink" Target="https://www.facebook.com/Mariano-Rajoy-Brey-54212446406/" TargetMode="External"/><Relationship Id="rId413" Type="http://schemas.openxmlformats.org/officeDocument/2006/relationships/hyperlink" Target="https://www.facebook.com/Youssefchahedofficiel/" TargetMode="External"/><Relationship Id="rId497" Type="http://schemas.openxmlformats.org/officeDocument/2006/relationships/hyperlink" Target="https://en.wikipedia.org/wiki/Julie_Payette" TargetMode="External"/><Relationship Id="rId620" Type="http://schemas.openxmlformats.org/officeDocument/2006/relationships/hyperlink" Target="https://en.wikipedia.org/wiki/Francisco_Pascual_Obama_Asue" TargetMode="External"/><Relationship Id="rId718" Type="http://schemas.openxmlformats.org/officeDocument/2006/relationships/hyperlink" Target="https://en.wikipedia.org/wiki/Ernest_Bai_Koroma" TargetMode="External"/><Relationship Id="rId357" Type="http://schemas.openxmlformats.org/officeDocument/2006/relationships/hyperlink" Target="https://www.instagram.com/mecheaf/" TargetMode="External"/><Relationship Id="rId54" Type="http://schemas.openxmlformats.org/officeDocument/2006/relationships/hyperlink" Target="https://www.instagram.com/theroyalfamily/" TargetMode="External"/><Relationship Id="rId217" Type="http://schemas.openxmlformats.org/officeDocument/2006/relationships/hyperlink" Target="https://www.instagram.com/saadhariri/" TargetMode="External"/><Relationship Id="rId564" Type="http://schemas.openxmlformats.org/officeDocument/2006/relationships/hyperlink" Target="https://en.wikipedia.org/wiki/Hilda_Heine" TargetMode="External"/><Relationship Id="rId424" Type="http://schemas.openxmlformats.org/officeDocument/2006/relationships/hyperlink" Target="https://www.facebook.com/CharlesMichel/" TargetMode="External"/><Relationship Id="rId631" Type="http://schemas.openxmlformats.org/officeDocument/2006/relationships/hyperlink" Target="https://en.wikipedia.org/wiki/Umaro_Sissoco_Embal%C3%B3" TargetMode="External"/><Relationship Id="rId729" Type="http://schemas.openxmlformats.org/officeDocument/2006/relationships/hyperlink" Target="https://en.wikipedia.org/wiki/Barnabas_Sibusiso_Dlamini" TargetMode="External"/><Relationship Id="rId270" Type="http://schemas.openxmlformats.org/officeDocument/2006/relationships/hyperlink" Target="https://www.facebook.com/markrutte/" TargetMode="External"/><Relationship Id="rId65" Type="http://schemas.openxmlformats.org/officeDocument/2006/relationships/hyperlink" Target="https://twitter.com/RoyalFamily" TargetMode="External"/><Relationship Id="rId130" Type="http://schemas.openxmlformats.org/officeDocument/2006/relationships/hyperlink" Target="https://en.wikipedia.org/wiki/Uhuru_Kenyatta" TargetMode="External"/><Relationship Id="rId368" Type="http://schemas.openxmlformats.org/officeDocument/2006/relationships/hyperlink" Target="https://twitter.com/avucic" TargetMode="External"/><Relationship Id="rId575" Type="http://schemas.openxmlformats.org/officeDocument/2006/relationships/hyperlink" Target="https://en.wikipedia.org/wiki/Artur_Rasizade" TargetMode="External"/><Relationship Id="rId228" Type="http://schemas.openxmlformats.org/officeDocument/2006/relationships/hyperlink" Target="https://www.facebook.com/malcolmturnbull/" TargetMode="External"/><Relationship Id="rId435" Type="http://schemas.openxmlformats.org/officeDocument/2006/relationships/hyperlink" Target="https://en.wikipedia.org/wiki/Ahmed_Obeid_bin_Daghr" TargetMode="External"/><Relationship Id="rId642" Type="http://schemas.openxmlformats.org/officeDocument/2006/relationships/hyperlink" Target="https://en.wikipedia.org/wiki/Abdullah_II_of_Jordan" TargetMode="External"/><Relationship Id="rId281" Type="http://schemas.openxmlformats.org/officeDocument/2006/relationships/hyperlink" Target="https://en.wikipedia.org/wiki/Luis_Guillermo_Sol%C3%ADs" TargetMode="External"/><Relationship Id="rId502" Type="http://schemas.openxmlformats.org/officeDocument/2006/relationships/hyperlink" Target="https://en.wikipedia.org/wiki/Isma%C3%AFl_Omar_Guelleh" TargetMode="External"/><Relationship Id="rId76" Type="http://schemas.openxmlformats.org/officeDocument/2006/relationships/hyperlink" Target="https://www.facebook.com/TheBritishMonarchy/" TargetMode="External"/><Relationship Id="rId141" Type="http://schemas.openxmlformats.org/officeDocument/2006/relationships/hyperlink" Target="https://twitter.com/EmmanuelMacron" TargetMode="External"/><Relationship Id="rId379" Type="http://schemas.openxmlformats.org/officeDocument/2006/relationships/hyperlink" Target="https://www.facebook.com/niinisto/" TargetMode="External"/><Relationship Id="rId586" Type="http://schemas.openxmlformats.org/officeDocument/2006/relationships/hyperlink" Target="https://en.wikipedia.org/wiki/Colville_Young" TargetMode="External"/><Relationship Id="rId7" Type="http://schemas.openxmlformats.org/officeDocument/2006/relationships/hyperlink" Target="https://en.wikipedia.org/wiki/Donald_Trump" TargetMode="External"/><Relationship Id="rId239" Type="http://schemas.openxmlformats.org/officeDocument/2006/relationships/hyperlink" Target="https://www.facebook.com/maithripalas/" TargetMode="External"/><Relationship Id="rId446" Type="http://schemas.openxmlformats.org/officeDocument/2006/relationships/hyperlink" Target="https://www.facebook.com/josephmuscatdotcom/" TargetMode="External"/><Relationship Id="rId653" Type="http://schemas.openxmlformats.org/officeDocument/2006/relationships/hyperlink" Target="https://en.wikipedia.org/wiki/Tom_Thabane" TargetMode="External"/><Relationship Id="rId292" Type="http://schemas.openxmlformats.org/officeDocument/2006/relationships/hyperlink" Target="https://twitter.com/casareal" TargetMode="External"/><Relationship Id="rId306" Type="http://schemas.openxmlformats.org/officeDocument/2006/relationships/hyperlink" Target="https://twitter.com/koninklijkhuis" TargetMode="External"/><Relationship Id="rId87" Type="http://schemas.openxmlformats.org/officeDocument/2006/relationships/hyperlink" Target="https://en.wikipedia.org/wiki/Elizabeth_II" TargetMode="External"/><Relationship Id="rId513" Type="http://schemas.openxmlformats.org/officeDocument/2006/relationships/hyperlink" Target="https://twitter.com/PresidentIRL" TargetMode="External"/><Relationship Id="rId597" Type="http://schemas.openxmlformats.org/officeDocument/2006/relationships/hyperlink" Target="https://en.wikipedia.org/wiki/Paul_Kaba_Thieba" TargetMode="External"/><Relationship Id="rId720" Type="http://schemas.openxmlformats.org/officeDocument/2006/relationships/hyperlink" Target="https://en.wikipedia.org/wiki/Frank_Kabui" TargetMode="External"/><Relationship Id="rId152" Type="http://schemas.openxmlformats.org/officeDocument/2006/relationships/hyperlink" Target="https://twitter.com/afgexecutive" TargetMode="External"/><Relationship Id="rId457" Type="http://schemas.openxmlformats.org/officeDocument/2006/relationships/hyperlink" Target="https://twitter.com/campaignforleo" TargetMode="External"/><Relationship Id="rId664" Type="http://schemas.openxmlformats.org/officeDocument/2006/relationships/hyperlink" Target="https://en.wikipedia.org/wiki/Hery_Rajaonarimampianina" TargetMode="External"/><Relationship Id="rId14" Type="http://schemas.openxmlformats.org/officeDocument/2006/relationships/hyperlink" Target="https://www.instagram.com/franciscus/" TargetMode="External"/><Relationship Id="rId317" Type="http://schemas.openxmlformats.org/officeDocument/2006/relationships/hyperlink" Target="https://en.wikipedia.org/wiki/Andrzej_Duda" TargetMode="External"/><Relationship Id="rId524" Type="http://schemas.openxmlformats.org/officeDocument/2006/relationships/hyperlink" Target="https://www.youtube.com/channel/UC4fI8q0yj_gkonQlKy_J2Gw" TargetMode="External"/><Relationship Id="rId731" Type="http://schemas.openxmlformats.org/officeDocument/2006/relationships/hyperlink" Target="https://en.wikipedia.org/wiki/Simonetta_Sommaruga" TargetMode="External"/><Relationship Id="rId98" Type="http://schemas.openxmlformats.org/officeDocument/2006/relationships/hyperlink" Target="https://www.instagram.com/theroyalfamily/" TargetMode="External"/><Relationship Id="rId163" Type="http://schemas.openxmlformats.org/officeDocument/2006/relationships/hyperlink" Target="https://en.wikipedia.org/wiki/Angela_Merkel" TargetMode="External"/><Relationship Id="rId370" Type="http://schemas.openxmlformats.org/officeDocument/2006/relationships/hyperlink" Target="https://www.facebook.com/jacindaardern/" TargetMode="External"/><Relationship Id="rId230" Type="http://schemas.openxmlformats.org/officeDocument/2006/relationships/hyperlink" Target="https://www.instagram.com/turnbullmalcolm/" TargetMode="External"/><Relationship Id="rId468" Type="http://schemas.openxmlformats.org/officeDocument/2006/relationships/hyperlink" Target="https://www.facebook.com/Xavier-Bettel-76714151717/" TargetMode="External"/><Relationship Id="rId675" Type="http://schemas.openxmlformats.org/officeDocument/2006/relationships/hyperlink" Target="https://en.wikipedia.org/wiki/Serge_Telle" TargetMode="External"/><Relationship Id="rId25" Type="http://schemas.openxmlformats.org/officeDocument/2006/relationships/hyperlink" Target="https://www.facebook.com/HHSheikhMohammed/" TargetMode="External"/><Relationship Id="rId328" Type="http://schemas.openxmlformats.org/officeDocument/2006/relationships/hyperlink" Target="https://en.wikipedia.org/wiki/Juan_Orlando_Hern%C3%A1ndez" TargetMode="External"/><Relationship Id="rId535" Type="http://schemas.openxmlformats.org/officeDocument/2006/relationships/hyperlink" Target="https://en.wikipedia.org/wiki/Frank_Bainimarama" TargetMode="External"/><Relationship Id="rId742" Type="http://schemas.openxmlformats.org/officeDocument/2006/relationships/hyperlink" Target="https://en.wikipedia.org/wiki/Francisco_Guterres" TargetMode="External"/><Relationship Id="rId174" Type="http://schemas.openxmlformats.org/officeDocument/2006/relationships/hyperlink" Target="https://www.facebook.com/PresidentPaulKagame/" TargetMode="External"/><Relationship Id="rId381" Type="http://schemas.openxmlformats.org/officeDocument/2006/relationships/hyperlink" Target="https://en.wikipedia.org/wiki/Hashim_Tha%C3%A7i" TargetMode="External"/><Relationship Id="rId602" Type="http://schemas.openxmlformats.org/officeDocument/2006/relationships/hyperlink" Target="https://en.wikipedia.org/wiki/Paul_Biya" TargetMode="External"/><Relationship Id="rId241" Type="http://schemas.openxmlformats.org/officeDocument/2006/relationships/hyperlink" Target="https://www.instagram.com/maithripalas/" TargetMode="External"/><Relationship Id="rId479" Type="http://schemas.openxmlformats.org/officeDocument/2006/relationships/hyperlink" Target="https://twitter.com/M_Farmaajo" TargetMode="External"/><Relationship Id="rId686" Type="http://schemas.openxmlformats.org/officeDocument/2006/relationships/hyperlink" Target="https://en.wikipedia.org/wiki/Baron_Waqa" TargetMode="External"/><Relationship Id="rId36" Type="http://schemas.openxmlformats.org/officeDocument/2006/relationships/hyperlink" Target="https://twitter.com/EPN" TargetMode="External"/><Relationship Id="rId339" Type="http://schemas.openxmlformats.org/officeDocument/2006/relationships/hyperlink" Target="https://en.wikipedia.org/wiki/Ali_Bongo_Ondimba" TargetMode="External"/><Relationship Id="rId546" Type="http://schemas.openxmlformats.org/officeDocument/2006/relationships/hyperlink" Target="https://en.wikipedia.org/wiki/Peter_Cosgrove" TargetMode="External"/><Relationship Id="rId753" Type="http://schemas.openxmlformats.org/officeDocument/2006/relationships/hyperlink" Target="https://en.wikipedia.org/wiki/Khalifa_bin_Zayed_Al_Nahyan" TargetMode="External"/><Relationship Id="rId101" Type="http://schemas.openxmlformats.org/officeDocument/2006/relationships/hyperlink" Target="https://twitter.com/RoyalFamily" TargetMode="External"/><Relationship Id="rId185" Type="http://schemas.openxmlformats.org/officeDocument/2006/relationships/hyperlink" Target="https://www.youtube.com/user/ingwen831/featured" TargetMode="External"/><Relationship Id="rId406" Type="http://schemas.openxmlformats.org/officeDocument/2006/relationships/hyperlink" Target="https://twitter.com/HadiPresident" TargetMode="External"/><Relationship Id="rId392" Type="http://schemas.openxmlformats.org/officeDocument/2006/relationships/hyperlink" Target="https://en.wikipedia.org/wiki/John_Magufuli" TargetMode="External"/><Relationship Id="rId613" Type="http://schemas.openxmlformats.org/officeDocument/2006/relationships/hyperlink" Target="https://en.wikipedia.org/wiki/Andrej_Babi%C5%A1" TargetMode="External"/><Relationship Id="rId697" Type="http://schemas.openxmlformats.org/officeDocument/2006/relationships/hyperlink" Target="https://en.wikipedia.org/wiki/Tommy_Remengesau" TargetMode="External"/><Relationship Id="rId252" Type="http://schemas.openxmlformats.org/officeDocument/2006/relationships/hyperlink" Target="https://twitter.com/DaniloMedina" TargetMode="External"/><Relationship Id="rId47" Type="http://schemas.openxmlformats.org/officeDocument/2006/relationships/hyperlink" Target="https://www.instagram.com/mauriciomacri/" TargetMode="External"/><Relationship Id="rId112" Type="http://schemas.openxmlformats.org/officeDocument/2006/relationships/hyperlink" Target="https://www.facebook.com/TheBritishMonarchy/" TargetMode="External"/><Relationship Id="rId557" Type="http://schemas.openxmlformats.org/officeDocument/2006/relationships/hyperlink" Target="https://www.facebook.com/ratasjuri/" TargetMode="External"/><Relationship Id="rId196" Type="http://schemas.openxmlformats.org/officeDocument/2006/relationships/hyperlink" Target="https://twitter.com/MBuhari" TargetMode="External"/><Relationship Id="rId417" Type="http://schemas.openxmlformats.org/officeDocument/2006/relationships/hyperlink" Target="https://en.wikipedia.org/wiki/Harald_V_of_Norway" TargetMode="External"/><Relationship Id="rId624" Type="http://schemas.openxmlformats.org/officeDocument/2006/relationships/hyperlink" Target="https://en.wikipedia.org/wiki/George_Konrote" TargetMode="External"/><Relationship Id="rId263" Type="http://schemas.openxmlformats.org/officeDocument/2006/relationships/hyperlink" Target="https://en.wikipedia.org/wiki/Abdelaziz_Bouteflika" TargetMode="External"/><Relationship Id="rId470" Type="http://schemas.openxmlformats.org/officeDocument/2006/relationships/hyperlink" Target="https://www.instagram.com/xavier.bettel/" TargetMode="External"/><Relationship Id="rId58" Type="http://schemas.openxmlformats.org/officeDocument/2006/relationships/hyperlink" Target="https://www.instagram.com/theroyalfamily/" TargetMode="External"/><Relationship Id="rId123" Type="http://schemas.openxmlformats.org/officeDocument/2006/relationships/hyperlink" Target="https://www.youtube.com/user/najibrazak" TargetMode="External"/><Relationship Id="rId330" Type="http://schemas.openxmlformats.org/officeDocument/2006/relationships/hyperlink" Target="https://www.instagram.com/juanorlandoh/" TargetMode="External"/><Relationship Id="rId568" Type="http://schemas.openxmlformats.org/officeDocument/2006/relationships/hyperlink" Target="https://en.wikipedia.org/wiki/Ahmed_Ouyahia" TargetMode="External"/><Relationship Id="rId428" Type="http://schemas.openxmlformats.org/officeDocument/2006/relationships/hyperlink" Target="https://www.facebook.com/tsheringtobgay/" TargetMode="External"/><Relationship Id="rId635" Type="http://schemas.openxmlformats.org/officeDocument/2006/relationships/hyperlink" Target="https://en.wikipedia.org/wiki/J%C3%A1nos_%C3%81der" TargetMode="External"/><Relationship Id="rId274" Type="http://schemas.openxmlformats.org/officeDocument/2006/relationships/hyperlink" Target="https://en.wikipedia.org/wiki/Michelle_Bachelet" TargetMode="External"/><Relationship Id="rId481" Type="http://schemas.openxmlformats.org/officeDocument/2006/relationships/hyperlink" Target="https://www.facebook.com/21nylee/" TargetMode="External"/><Relationship Id="rId702" Type="http://schemas.openxmlformats.org/officeDocument/2006/relationships/hyperlink" Target="https://en.wikipedia.org/wiki/Abdullah_bin_Nasser_bin_Khalifa_Al_Thani" TargetMode="External"/><Relationship Id="rId69" Type="http://schemas.openxmlformats.org/officeDocument/2006/relationships/hyperlink" Target="https://twitter.com/RoyalFamily" TargetMode="External"/><Relationship Id="rId134" Type="http://schemas.openxmlformats.org/officeDocument/2006/relationships/hyperlink" Target="https://www.facebook.com/EmmanuelMacron/" TargetMode="External"/><Relationship Id="rId579" Type="http://schemas.openxmlformats.org/officeDocument/2006/relationships/hyperlink" Target="https://en.wikipedia.org/wiki/Khalifa_bin_Salman_Al_Khalifa" TargetMode="External"/><Relationship Id="rId341" Type="http://schemas.openxmlformats.org/officeDocument/2006/relationships/hyperlink" Target="https://twitter.com/PresidentABO" TargetMode="External"/><Relationship Id="rId439" Type="http://schemas.openxmlformats.org/officeDocument/2006/relationships/hyperlink" Target="https://en.wikipedia.org/wiki/Zoran_Zaev" TargetMode="External"/><Relationship Id="rId646" Type="http://schemas.openxmlformats.org/officeDocument/2006/relationships/hyperlink" Target="https://en.wikipedia.org/wiki/Sabah_Al-Ahmad_Al-Jaber_Al-Sabah" TargetMode="External"/><Relationship Id="rId201" Type="http://schemas.openxmlformats.org/officeDocument/2006/relationships/hyperlink" Target="https://www.youtube.com/user/ProgramaPoroshenka" TargetMode="External"/><Relationship Id="rId285" Type="http://schemas.openxmlformats.org/officeDocument/2006/relationships/hyperlink" Target="https://www.facebook.com/TheresaMayOfficial/" TargetMode="External"/><Relationship Id="rId506" Type="http://schemas.openxmlformats.org/officeDocument/2006/relationships/hyperlink" Target="https://twitter.com/antoniocostapm" TargetMode="External"/><Relationship Id="rId492" Type="http://schemas.openxmlformats.org/officeDocument/2006/relationships/hyperlink" Target="https://en.wikipedia.org/wiki/Andrej_Plenkovi%C4%87" TargetMode="External"/><Relationship Id="rId713" Type="http://schemas.openxmlformats.org/officeDocument/2006/relationships/hyperlink" Target="https://en.wikipedia.org/wiki/Enrico_Carattoni" TargetMode="External"/><Relationship Id="rId145" Type="http://schemas.openxmlformats.org/officeDocument/2006/relationships/hyperlink" Target="https://en.wikipedia.org/wiki/Ram_Nath_Kovind" TargetMode="External"/><Relationship Id="rId352" Type="http://schemas.openxmlformats.org/officeDocument/2006/relationships/hyperlink" Target="https://twitter.com/PaoloGentiloni" TargetMode="External"/><Relationship Id="rId212" Type="http://schemas.openxmlformats.org/officeDocument/2006/relationships/hyperlink" Target="https://www.instagram.com/ashrafghani.af/" TargetMode="External"/><Relationship Id="rId657" Type="http://schemas.openxmlformats.org/officeDocument/2006/relationships/hyperlink" Target="https://en.wikipedia.org/wiki/Hans-Adam_II,_Prince_of_Liechtenstein" TargetMode="External"/><Relationship Id="rId296" Type="http://schemas.openxmlformats.org/officeDocument/2006/relationships/hyperlink" Target="https://twitter.com/JC_Varela" TargetMode="External"/><Relationship Id="rId517" Type="http://schemas.openxmlformats.org/officeDocument/2006/relationships/hyperlink" Target="https://en.wikipedia.org/wiki/Borut_Pahor" TargetMode="External"/><Relationship Id="rId724" Type="http://schemas.openxmlformats.org/officeDocument/2006/relationships/hyperlink" Target="https://en.wikipedia.org/wiki/Salva_Kiir_Mayardit" TargetMode="External"/><Relationship Id="rId60" Type="http://schemas.openxmlformats.org/officeDocument/2006/relationships/hyperlink" Target="https://www.facebook.com/TheBritishMonarchy/" TargetMode="External"/><Relationship Id="rId156" Type="http://schemas.openxmlformats.org/officeDocument/2006/relationships/hyperlink" Target="https://www.instagram.com/b.netanyahu/" TargetMode="External"/><Relationship Id="rId363" Type="http://schemas.openxmlformats.org/officeDocument/2006/relationships/hyperlink" Target="https://www.facebook.com/President.Mahmoud.Abbas/" TargetMode="External"/><Relationship Id="rId570" Type="http://schemas.openxmlformats.org/officeDocument/2006/relationships/hyperlink" Target="https://en.wikipedia.org/wiki/Antoni_Mart%C3%AD" TargetMode="External"/><Relationship Id="rId223" Type="http://schemas.openxmlformats.org/officeDocument/2006/relationships/hyperlink" Target="https://www.facebook.com/MichelTemer/" TargetMode="External"/><Relationship Id="rId430" Type="http://schemas.openxmlformats.org/officeDocument/2006/relationships/hyperlink" Target="https://en.wikipedia.org/wiki/Salvador_S%C3%A1nchez_Cer%C3%A9n" TargetMode="External"/><Relationship Id="rId668" Type="http://schemas.openxmlformats.org/officeDocument/2006/relationships/hyperlink" Target="https://en.wikipedia.org/wiki/Ibrahim_Boubacar_Ke%C3%AFta" TargetMode="External"/><Relationship Id="rId18" Type="http://schemas.openxmlformats.org/officeDocument/2006/relationships/hyperlink" Target="https://www.instagram.com/jokowi/" TargetMode="External"/><Relationship Id="rId528" Type="http://schemas.openxmlformats.org/officeDocument/2006/relationships/hyperlink" Target="https://www.facebook.com/mirocerar.SMC/" TargetMode="External"/><Relationship Id="rId735" Type="http://schemas.openxmlformats.org/officeDocument/2006/relationships/hyperlink" Target="https://en.wikipedia.org/wiki/Bashar_al-Assad" TargetMode="External"/><Relationship Id="rId167" Type="http://schemas.openxmlformats.org/officeDocument/2006/relationships/hyperlink" Target="https://www.facebook.com/moonbyun1/" TargetMode="External"/><Relationship Id="rId374" Type="http://schemas.openxmlformats.org/officeDocument/2006/relationships/hyperlink" Target="https://www.facebook.com/KolindaGrabarKitarovic/" TargetMode="External"/><Relationship Id="rId581" Type="http://schemas.openxmlformats.org/officeDocument/2006/relationships/hyperlink" Target="https://en.wikipedia.org/wiki/Abdul_Hamid_(politician)" TargetMode="External"/><Relationship Id="rId71" Type="http://schemas.openxmlformats.org/officeDocument/2006/relationships/hyperlink" Target="https://en.wikipedia.org/wiki/Elizabeth_II" TargetMode="External"/><Relationship Id="rId234" Type="http://schemas.openxmlformats.org/officeDocument/2006/relationships/hyperlink" Target="https://twitter.com/jimmymoralesgt" TargetMode="External"/><Relationship Id="rId679" Type="http://schemas.openxmlformats.org/officeDocument/2006/relationships/hyperlink" Target="https://en.wikipedia.org/wiki/Du%C5%A1ko_Markovi%C4%87" TargetMode="External"/><Relationship Id="rId2" Type="http://schemas.openxmlformats.org/officeDocument/2006/relationships/hyperlink" Target="https://www.facebook.com/narendramodi/" TargetMode="External"/><Relationship Id="rId29" Type="http://schemas.openxmlformats.org/officeDocument/2006/relationships/hyperlink" Target="https://en.wikipedia.org/wiki/Justin_Trudeau" TargetMode="External"/><Relationship Id="rId441" Type="http://schemas.openxmlformats.org/officeDocument/2006/relationships/hyperlink" Target="https://en.wikipedia.org/wiki/Beji_Caid_Essebsi" TargetMode="External"/><Relationship Id="rId539" Type="http://schemas.openxmlformats.org/officeDocument/2006/relationships/hyperlink" Target="https://en.wikipedia.org/wiki/Johann_Schneider-Ammann" TargetMode="External"/><Relationship Id="rId746" Type="http://schemas.openxmlformats.org/officeDocument/2006/relationships/hyperlink" Target="https://en.wikipedia.org/wiki/%CA%BBAkilisi_P%C5%8Dhiva" TargetMode="External"/><Relationship Id="rId178" Type="http://schemas.openxmlformats.org/officeDocument/2006/relationships/hyperlink" Target="https://www.facebook.com/nakufoaddo/" TargetMode="External"/><Relationship Id="rId301" Type="http://schemas.openxmlformats.org/officeDocument/2006/relationships/hyperlink" Target="https://www.facebook.com/PresidentAlphaCondeGuinee/" TargetMode="External"/><Relationship Id="rId82" Type="http://schemas.openxmlformats.org/officeDocument/2006/relationships/hyperlink" Target="https://www.instagram.com/theroyalfamily/" TargetMode="External"/><Relationship Id="rId385" Type="http://schemas.openxmlformats.org/officeDocument/2006/relationships/hyperlink" Target="https://www.facebook.com/AndrejKiska/" TargetMode="External"/><Relationship Id="rId592" Type="http://schemas.openxmlformats.org/officeDocument/2006/relationships/hyperlink" Target="https://en.wikipedia.org/wiki/Bakir_Izetbegovi%C4%87" TargetMode="External"/><Relationship Id="rId606" Type="http://schemas.openxmlformats.org/officeDocument/2006/relationships/hyperlink" Target="https://en.wikipedia.org/wiki/Albert_Pahimi_Padack%C3%A9" TargetMode="External"/><Relationship Id="rId245" Type="http://schemas.openxmlformats.org/officeDocument/2006/relationships/hyperlink" Target="https://twitter.com/tsipras_eu" TargetMode="External"/><Relationship Id="rId452" Type="http://schemas.openxmlformats.org/officeDocument/2006/relationships/hyperlink" Target="https://en.wikipedia.org/wiki/Ramush_Haradinaj" TargetMode="External"/><Relationship Id="rId105" Type="http://schemas.openxmlformats.org/officeDocument/2006/relationships/hyperlink" Target="https://twitter.com/RoyalFamily" TargetMode="External"/><Relationship Id="rId312" Type="http://schemas.openxmlformats.org/officeDocument/2006/relationships/hyperlink" Target="https://www.facebook.com/KhaltmaaBattulga/" TargetMode="External"/><Relationship Id="rId757" Type="http://schemas.openxmlformats.org/officeDocument/2006/relationships/hyperlink" Target="https://en.wikipedia.org/wiki/Charlot_Salwai" TargetMode="External"/><Relationship Id="rId93" Type="http://schemas.openxmlformats.org/officeDocument/2006/relationships/hyperlink" Target="https://twitter.com/RoyalFamily" TargetMode="External"/><Relationship Id="rId189" Type="http://schemas.openxmlformats.org/officeDocument/2006/relationships/hyperlink" Target="https://en.wikipedia.org/wiki/Lee_Hsien_Loong" TargetMode="External"/><Relationship Id="rId396" Type="http://schemas.openxmlformats.org/officeDocument/2006/relationships/hyperlink" Target="https://twitter.com/PresidentRuvi" TargetMode="External"/><Relationship Id="rId617" Type="http://schemas.openxmlformats.org/officeDocument/2006/relationships/hyperlink" Target="https://en.wikipedia.org/wiki/Charles_Savarin" TargetMode="External"/><Relationship Id="rId256" Type="http://schemas.openxmlformats.org/officeDocument/2006/relationships/hyperlink" Target="https://en.wikipedia.org/wiki/Yoweri_Museveni" TargetMode="External"/><Relationship Id="rId463" Type="http://schemas.openxmlformats.org/officeDocument/2006/relationships/hyperlink" Target="https://twitter.com/presidentMT" TargetMode="External"/><Relationship Id="rId670" Type="http://schemas.openxmlformats.org/officeDocument/2006/relationships/hyperlink" Target="https://en.wikipedia.org/wiki/Yahya_Ould_Hademine" TargetMode="External"/><Relationship Id="rId116" Type="http://schemas.openxmlformats.org/officeDocument/2006/relationships/hyperlink" Target="https://www.facebook.com/AlSisiofficial/" TargetMode="External"/><Relationship Id="rId323" Type="http://schemas.openxmlformats.org/officeDocument/2006/relationships/hyperlink" Target="https://www.facebook.com/EdgarChagwaLungu/" TargetMode="External"/><Relationship Id="rId530" Type="http://schemas.openxmlformats.org/officeDocument/2006/relationships/hyperlink" Target="https://en.wikipedia.org/wiki/Roosevelt_Skerrit" TargetMode="External"/><Relationship Id="rId20" Type="http://schemas.openxmlformats.org/officeDocument/2006/relationships/hyperlink" Target="https://en.wikipedia.org/wiki/Recep_Tayyip_Erdo%C4%9Fan" TargetMode="External"/><Relationship Id="rId628" Type="http://schemas.openxmlformats.org/officeDocument/2006/relationships/hyperlink" Target="https://en.wikipedia.org/wiki/Keith_Mitchell" TargetMode="External"/><Relationship Id="rId267" Type="http://schemas.openxmlformats.org/officeDocument/2006/relationships/hyperlink" Target="https://www.facebook.com/Rami.Hamdalla/" TargetMode="External"/><Relationship Id="rId474" Type="http://schemas.openxmlformats.org/officeDocument/2006/relationships/hyperlink" Target="https://twitter.com/pnkurunziza" TargetMode="External"/><Relationship Id="rId127" Type="http://schemas.openxmlformats.org/officeDocument/2006/relationships/hyperlink" Target="https://www.facebook.com/JMSantos.Presidente/" TargetMode="External"/><Relationship Id="rId681" Type="http://schemas.openxmlformats.org/officeDocument/2006/relationships/hyperlink" Target="https://en.wikipedia.org/wiki/Filipe_Nyusi" TargetMode="External"/><Relationship Id="rId31" Type="http://schemas.openxmlformats.org/officeDocument/2006/relationships/hyperlink" Target="https://twitter.com/JustinTrudeau" TargetMode="External"/><Relationship Id="rId334" Type="http://schemas.openxmlformats.org/officeDocument/2006/relationships/hyperlink" Target="https://www.facebook.com/ernasolberg/" TargetMode="External"/><Relationship Id="rId541" Type="http://schemas.openxmlformats.org/officeDocument/2006/relationships/hyperlink" Target="https://en.wikipedia.org/wiki/Allen_Chastanet" TargetMode="External"/><Relationship Id="rId639" Type="http://schemas.openxmlformats.org/officeDocument/2006/relationships/hyperlink" Target="https://en.wikipedia.org/wiki/Patrick_Allen_(governor-general)" TargetMode="External"/><Relationship Id="rId4" Type="http://schemas.openxmlformats.org/officeDocument/2006/relationships/hyperlink" Target="https://www.instagram.com/narendramodi/" TargetMode="External"/><Relationship Id="rId180" Type="http://schemas.openxmlformats.org/officeDocument/2006/relationships/hyperlink" Target="https://www.instagram.com/nakufoaddo/" TargetMode="External"/><Relationship Id="rId236" Type="http://schemas.openxmlformats.org/officeDocument/2006/relationships/hyperlink" Target="https://www.facebook.com/edirama.al/" TargetMode="External"/><Relationship Id="rId278" Type="http://schemas.openxmlformats.org/officeDocument/2006/relationships/hyperlink" Target="https://www.facebook.com/horaciocartesoficial/" TargetMode="External"/><Relationship Id="rId401" Type="http://schemas.openxmlformats.org/officeDocument/2006/relationships/hyperlink" Target="https://en.wikipedia.org/wiki/%C3%89douard_Philippe" TargetMode="External"/><Relationship Id="rId443" Type="http://schemas.openxmlformats.org/officeDocument/2006/relationships/hyperlink" Target="https://en.wikipedia.org/wiki/Saadeddine_Othmani" TargetMode="External"/><Relationship Id="rId650" Type="http://schemas.openxmlformats.org/officeDocument/2006/relationships/hyperlink" Target="https://en.wikipedia.org/wiki/Thongloun_Sisoulith" TargetMode="External"/><Relationship Id="rId303" Type="http://schemas.openxmlformats.org/officeDocument/2006/relationships/hyperlink" Target="https://www.facebook.com/chingte/" TargetMode="External"/><Relationship Id="rId485" Type="http://schemas.openxmlformats.org/officeDocument/2006/relationships/hyperlink" Target="https://twitter.com/alain_berset" TargetMode="External"/><Relationship Id="rId692" Type="http://schemas.openxmlformats.org/officeDocument/2006/relationships/hyperlink" Target="https://en.wikipedia.org/wiki/Kim_Yong-nam" TargetMode="External"/><Relationship Id="rId706" Type="http://schemas.openxmlformats.org/officeDocument/2006/relationships/hyperlink" Target="https://en.wikipedia.org/wiki/%C3%89douard_Ngirente" TargetMode="External"/><Relationship Id="rId748" Type="http://schemas.openxmlformats.org/officeDocument/2006/relationships/hyperlink" Target="https://en.wikipedia.org/wiki/Anthony_Carmona" TargetMode="External"/><Relationship Id="rId42" Type="http://schemas.openxmlformats.org/officeDocument/2006/relationships/hyperlink" Target="https://www.instagram.com/damedvedev/" TargetMode="External"/><Relationship Id="rId84" Type="http://schemas.openxmlformats.org/officeDocument/2006/relationships/hyperlink" Target="https://www.facebook.com/TheBritishMonarchy/" TargetMode="External"/><Relationship Id="rId138" Type="http://schemas.openxmlformats.org/officeDocument/2006/relationships/hyperlink" Target="https://www.linkedin.com/in/emmanuelmacron/" TargetMode="External"/><Relationship Id="rId345" Type="http://schemas.openxmlformats.org/officeDocument/2006/relationships/hyperlink" Target="https://twitter.com/BeataSzydlo" TargetMode="External"/><Relationship Id="rId387" Type="http://schemas.openxmlformats.org/officeDocument/2006/relationships/hyperlink" Target="https://www.instagram.com/andrejkiska/" TargetMode="External"/><Relationship Id="rId510" Type="http://schemas.openxmlformats.org/officeDocument/2006/relationships/hyperlink" Target="https://www.instagram.com/halimahyacob/" TargetMode="External"/><Relationship Id="rId552" Type="http://schemas.openxmlformats.org/officeDocument/2006/relationships/hyperlink" Target="https://en.wikipedia.org/wiki/Ralph_Gonsalves" TargetMode="External"/><Relationship Id="rId594" Type="http://schemas.openxmlformats.org/officeDocument/2006/relationships/hyperlink" Target="https://en.wikipedia.org/wiki/Rumen_Radev" TargetMode="External"/><Relationship Id="rId608" Type="http://schemas.openxmlformats.org/officeDocument/2006/relationships/hyperlink" Target="https://en.wikipedia.org/wiki/Li_Keqiang" TargetMode="External"/><Relationship Id="rId191" Type="http://schemas.openxmlformats.org/officeDocument/2006/relationships/hyperlink" Target="https://twitter.com/leehsienloong" TargetMode="External"/><Relationship Id="rId205" Type="http://schemas.openxmlformats.org/officeDocument/2006/relationships/hyperlink" Target="https://en.wikipedia.org/wiki/Mariano_Rajoy" TargetMode="External"/><Relationship Id="rId247" Type="http://schemas.openxmlformats.org/officeDocument/2006/relationships/hyperlink" Target="https://twitter.com/AbeShinzo" TargetMode="External"/><Relationship Id="rId412" Type="http://schemas.openxmlformats.org/officeDocument/2006/relationships/hyperlink" Target="https://en.wikipedia.org/wiki/Youssef_Chahed" TargetMode="External"/><Relationship Id="rId107" Type="http://schemas.openxmlformats.org/officeDocument/2006/relationships/hyperlink" Target="https://en.wikipedia.org/wiki/Elizabeth_II" TargetMode="External"/><Relationship Id="rId289" Type="http://schemas.openxmlformats.org/officeDocument/2006/relationships/hyperlink" Target="https://www.facebook.com/prmackysall/" TargetMode="External"/><Relationship Id="rId454" Type="http://schemas.openxmlformats.org/officeDocument/2006/relationships/hyperlink" Target="https://twitter.com/haradinajramush" TargetMode="External"/><Relationship Id="rId496" Type="http://schemas.openxmlformats.org/officeDocument/2006/relationships/hyperlink" Target="https://www.facebook.com/Seretse-Khama-Ian-Khama-667630409972128/" TargetMode="External"/><Relationship Id="rId661" Type="http://schemas.openxmlformats.org/officeDocument/2006/relationships/hyperlink" Target="https://en.wikipedia.org/wiki/Henri,_Grand_Duke_of_Luxembourg" TargetMode="External"/><Relationship Id="rId717" Type="http://schemas.openxmlformats.org/officeDocument/2006/relationships/hyperlink" Target="https://en.wikipedia.org/wiki/Ana_Brnabi%C4%87" TargetMode="External"/><Relationship Id="rId759" Type="http://schemas.openxmlformats.org/officeDocument/2006/relationships/hyperlink" Target="https://en.wikipedia.org/wiki/Tr%E1%BA%A7n_%C4%90%E1%BA%A1i_Quang" TargetMode="External"/><Relationship Id="rId11" Type="http://schemas.openxmlformats.org/officeDocument/2006/relationships/hyperlink" Target="https://www.youtube.com/channel/UCAql2DyGU2un1Ei2nMYsqOA" TargetMode="External"/><Relationship Id="rId53" Type="http://schemas.openxmlformats.org/officeDocument/2006/relationships/hyperlink" Target="https://twitter.com/RoyalFamily" TargetMode="External"/><Relationship Id="rId149" Type="http://schemas.openxmlformats.org/officeDocument/2006/relationships/hyperlink" Target="https://www.youtube.com/user/RTVMalacanang" TargetMode="External"/><Relationship Id="rId314" Type="http://schemas.openxmlformats.org/officeDocument/2006/relationships/hyperlink" Target="https://en.wikipedia.org/wiki/Dalia_Grybauskait%C4%97" TargetMode="External"/><Relationship Id="rId356" Type="http://schemas.openxmlformats.org/officeDocument/2006/relationships/hyperlink" Target="https://twitter.com/MecheAF" TargetMode="External"/><Relationship Id="rId398" Type="http://schemas.openxmlformats.org/officeDocument/2006/relationships/hyperlink" Target="https://en.wikipedia.org/wiki/Michel_Aoun" TargetMode="External"/><Relationship Id="rId521" Type="http://schemas.openxmlformats.org/officeDocument/2006/relationships/hyperlink" Target="https://twitter.com/Rigas_pils" TargetMode="External"/><Relationship Id="rId563" Type="http://schemas.openxmlformats.org/officeDocument/2006/relationships/hyperlink" Target="https://www.facebook.com/DannyARFaure/" TargetMode="External"/><Relationship Id="rId619" Type="http://schemas.openxmlformats.org/officeDocument/2006/relationships/hyperlink" Target="https://en.wikipedia.org/wiki/Teodoro_Obiang_Nguema_Mbasogo" TargetMode="External"/><Relationship Id="rId95" Type="http://schemas.openxmlformats.org/officeDocument/2006/relationships/hyperlink" Target="https://en.wikipedia.org/wiki/Elizabeth_II" TargetMode="External"/><Relationship Id="rId160" Type="http://schemas.openxmlformats.org/officeDocument/2006/relationships/hyperlink" Target="https://www.facebook.com/ppkoficial/" TargetMode="External"/><Relationship Id="rId216" Type="http://schemas.openxmlformats.org/officeDocument/2006/relationships/hyperlink" Target="https://twitter.com/saadhariri" TargetMode="External"/><Relationship Id="rId423" Type="http://schemas.openxmlformats.org/officeDocument/2006/relationships/hyperlink" Target="https://en.wikipedia.org/wiki/Charles_Michel" TargetMode="External"/><Relationship Id="rId258" Type="http://schemas.openxmlformats.org/officeDocument/2006/relationships/hyperlink" Target="https://twitter.com/KagutaMuseveni" TargetMode="External"/><Relationship Id="rId465" Type="http://schemas.openxmlformats.org/officeDocument/2006/relationships/hyperlink" Target="https://www.facebook.com/NicosAnastasiades/" TargetMode="External"/><Relationship Id="rId630" Type="http://schemas.openxmlformats.org/officeDocument/2006/relationships/hyperlink" Target="https://en.wikipedia.org/wiki/Mamady_Youla" TargetMode="External"/><Relationship Id="rId672" Type="http://schemas.openxmlformats.org/officeDocument/2006/relationships/hyperlink" Target="https://en.wikipedia.org/wiki/Pravind_Jugnauth" TargetMode="External"/><Relationship Id="rId728" Type="http://schemas.openxmlformats.org/officeDocument/2006/relationships/hyperlink" Target="https://en.wikipedia.org/wiki/Mswati_III" TargetMode="External"/><Relationship Id="rId22" Type="http://schemas.openxmlformats.org/officeDocument/2006/relationships/hyperlink" Target="https://twitter.com/RT_Erdogan" TargetMode="External"/><Relationship Id="rId64" Type="http://schemas.openxmlformats.org/officeDocument/2006/relationships/hyperlink" Target="https://www.facebook.com/TheBritishMonarchy/" TargetMode="External"/><Relationship Id="rId118" Type="http://schemas.openxmlformats.org/officeDocument/2006/relationships/hyperlink" Target="https://www.youtube.com/user/Alsisiofficial" TargetMode="External"/><Relationship Id="rId325" Type="http://schemas.openxmlformats.org/officeDocument/2006/relationships/hyperlink" Target="https://www.facebook.com/jovenelmoise/" TargetMode="External"/><Relationship Id="rId367" Type="http://schemas.openxmlformats.org/officeDocument/2006/relationships/hyperlink" Target="https://www.facebook.com/vucicaleksandar/" TargetMode="External"/><Relationship Id="rId532" Type="http://schemas.openxmlformats.org/officeDocument/2006/relationships/hyperlink" Target="https://en.wikipedia.org/wiki/Jack_Guy_Lafontant" TargetMode="External"/><Relationship Id="rId574" Type="http://schemas.openxmlformats.org/officeDocument/2006/relationships/hyperlink" Target="https://en.wikipedia.org/wiki/Serzh_Sargsyan" TargetMode="External"/><Relationship Id="rId171" Type="http://schemas.openxmlformats.org/officeDocument/2006/relationships/hyperlink" Target="https://twitter.com/HassanRouhani" TargetMode="External"/><Relationship Id="rId227" Type="http://schemas.openxmlformats.org/officeDocument/2006/relationships/hyperlink" Target="https://en.wikipedia.org/wiki/Malcolm_Turnbull" TargetMode="External"/><Relationship Id="rId269" Type="http://schemas.openxmlformats.org/officeDocument/2006/relationships/hyperlink" Target="https://en.wikipedia.org/wiki/Mark_Rutte" TargetMode="External"/><Relationship Id="rId434" Type="http://schemas.openxmlformats.org/officeDocument/2006/relationships/hyperlink" Target="https://www.facebook.com/PresidentMargvelashvili/" TargetMode="External"/><Relationship Id="rId476" Type="http://schemas.openxmlformats.org/officeDocument/2006/relationships/hyperlink" Target="https://www.facebook.com/dodon.igor1/" TargetMode="External"/><Relationship Id="rId641" Type="http://schemas.openxmlformats.org/officeDocument/2006/relationships/hyperlink" Target="https://en.wikipedia.org/wiki/Hani_Al-Mulki" TargetMode="External"/><Relationship Id="rId683" Type="http://schemas.openxmlformats.org/officeDocument/2006/relationships/hyperlink" Target="https://en.wikipedia.org/wiki/Htin_Kyaw" TargetMode="External"/><Relationship Id="rId739" Type="http://schemas.openxmlformats.org/officeDocument/2006/relationships/hyperlink" Target="https://en.wikipedia.org/wiki/Prayut_Chan-o-cha" TargetMode="External"/><Relationship Id="rId33" Type="http://schemas.openxmlformats.org/officeDocument/2006/relationships/hyperlink" Target="https://www.linkedin.com/in/justintrudeau/" TargetMode="External"/><Relationship Id="rId129" Type="http://schemas.openxmlformats.org/officeDocument/2006/relationships/hyperlink" Target="https://www.instagram.com/juanmanuelsantos/" TargetMode="External"/><Relationship Id="rId280" Type="http://schemas.openxmlformats.org/officeDocument/2006/relationships/hyperlink" Target="https://www.instagram.com/horaciocartespy/" TargetMode="External"/><Relationship Id="rId336" Type="http://schemas.openxmlformats.org/officeDocument/2006/relationships/hyperlink" Target="https://www.instagram.com/erna_solberg/" TargetMode="External"/><Relationship Id="rId501" Type="http://schemas.openxmlformats.org/officeDocument/2006/relationships/hyperlink" Target="https://twitter.com/monarchiebe" TargetMode="External"/><Relationship Id="rId543" Type="http://schemas.openxmlformats.org/officeDocument/2006/relationships/hyperlink" Target="https://en.wikipedia.org/wiki/Bjarni_Benediktsson_(born_1970)" TargetMode="External"/><Relationship Id="rId75" Type="http://schemas.openxmlformats.org/officeDocument/2006/relationships/hyperlink" Target="https://en.wikipedia.org/wiki/Elizabeth_II" TargetMode="External"/><Relationship Id="rId140" Type="http://schemas.openxmlformats.org/officeDocument/2006/relationships/hyperlink" Target="https://www.facebook.com/EmmanuelMacron/" TargetMode="External"/><Relationship Id="rId182" Type="http://schemas.openxmlformats.org/officeDocument/2006/relationships/hyperlink" Target="https://www.facebook.com/tsaiingwen/" TargetMode="External"/><Relationship Id="rId378" Type="http://schemas.openxmlformats.org/officeDocument/2006/relationships/hyperlink" Target="https://en.wikipedia.org/wiki/Sauli_Niinist%C3%B6" TargetMode="External"/><Relationship Id="rId403" Type="http://schemas.openxmlformats.org/officeDocument/2006/relationships/hyperlink" Target="https://twitter.com/EPhilippePM" TargetMode="External"/><Relationship Id="rId585" Type="http://schemas.openxmlformats.org/officeDocument/2006/relationships/hyperlink" Target="https://en.wikipedia.org/wiki/Alexander_Lukashenko" TargetMode="External"/><Relationship Id="rId750" Type="http://schemas.openxmlformats.org/officeDocument/2006/relationships/hyperlink" Target="https://en.wikipedia.org/wiki/Iakoba_Italeli" TargetMode="External"/><Relationship Id="rId6" Type="http://schemas.openxmlformats.org/officeDocument/2006/relationships/hyperlink" Target="https://www.linkedin.com/in/narendramodi/" TargetMode="External"/><Relationship Id="rId238" Type="http://schemas.openxmlformats.org/officeDocument/2006/relationships/hyperlink" Target="https://en.wikipedia.org/wiki/Maithripala_Sirisena" TargetMode="External"/><Relationship Id="rId445" Type="http://schemas.openxmlformats.org/officeDocument/2006/relationships/hyperlink" Target="https://en.wikipedia.org/wiki/Joseph_Muscat" TargetMode="External"/><Relationship Id="rId487" Type="http://schemas.openxmlformats.org/officeDocument/2006/relationships/hyperlink" Target="https://en.wikipedia.org/wiki/Karen_Karapetyan" TargetMode="External"/><Relationship Id="rId610" Type="http://schemas.openxmlformats.org/officeDocument/2006/relationships/hyperlink" Target="https://en.wikipedia.org/wiki/Amadou_Gon_Coulibaly" TargetMode="External"/><Relationship Id="rId652" Type="http://schemas.openxmlformats.org/officeDocument/2006/relationships/hyperlink" Target="https://en.wikipedia.org/wiki/M%C4%81ris_Ku%C4%8Dinskis" TargetMode="External"/><Relationship Id="rId694" Type="http://schemas.openxmlformats.org/officeDocument/2006/relationships/hyperlink" Target="https://en.wikipedia.org/wiki/Qaboos_bin_Said_al_Said" TargetMode="External"/><Relationship Id="rId708" Type="http://schemas.openxmlformats.org/officeDocument/2006/relationships/hyperlink" Target="https://en.wikipedia.org/wiki/Pearlette_Louisy" TargetMode="External"/><Relationship Id="rId291" Type="http://schemas.openxmlformats.org/officeDocument/2006/relationships/hyperlink" Target="https://en.wikipedia.org/wiki/Felipe_VI_of_Spain" TargetMode="External"/><Relationship Id="rId305" Type="http://schemas.openxmlformats.org/officeDocument/2006/relationships/hyperlink" Target="https://www.facebook.com/HetKoninklijkHuis/" TargetMode="External"/><Relationship Id="rId347" Type="http://schemas.openxmlformats.org/officeDocument/2006/relationships/hyperlink" Target="https://www.facebook.com/Mirziyoyev/" TargetMode="External"/><Relationship Id="rId512" Type="http://schemas.openxmlformats.org/officeDocument/2006/relationships/hyperlink" Target="https://www.facebook.com/PresidentIRL/" TargetMode="External"/><Relationship Id="rId44" Type="http://schemas.openxmlformats.org/officeDocument/2006/relationships/hyperlink" Target="https://en.wikipedia.org/wiki/Mauricio_Macri" TargetMode="External"/><Relationship Id="rId86" Type="http://schemas.openxmlformats.org/officeDocument/2006/relationships/hyperlink" Target="https://www.instagram.com/theroyalfamily/" TargetMode="External"/><Relationship Id="rId151" Type="http://schemas.openxmlformats.org/officeDocument/2006/relationships/hyperlink" Target="https://www.facebook.com/Dr.AbdullahAbdullah/" TargetMode="External"/><Relationship Id="rId389" Type="http://schemas.openxmlformats.org/officeDocument/2006/relationships/hyperlink" Target="https://www.facebook.com/larsloekke/" TargetMode="External"/><Relationship Id="rId554" Type="http://schemas.openxmlformats.org/officeDocument/2006/relationships/hyperlink" Target="https://en.wikipedia.org/wiki/Sergio_Mattarella" TargetMode="External"/><Relationship Id="rId596" Type="http://schemas.openxmlformats.org/officeDocument/2006/relationships/hyperlink" Target="https://en.wikipedia.org/wiki/Roch_Marc_Christian_Kabor%C3%A9" TargetMode="External"/><Relationship Id="rId761" Type="http://schemas.openxmlformats.org/officeDocument/2006/relationships/hyperlink" Target="https://en.wikipedia.org/wiki/Nguy%E1%BB%85n_Ph%C3%BA_Tr%E1%BB%8Dng" TargetMode="External"/><Relationship Id="rId193" Type="http://schemas.openxmlformats.org/officeDocument/2006/relationships/hyperlink" Target="https://www.youtube.com/user/pmosingapore" TargetMode="External"/><Relationship Id="rId207" Type="http://schemas.openxmlformats.org/officeDocument/2006/relationships/hyperlink" Target="https://twitter.com/marianorajoy" TargetMode="External"/><Relationship Id="rId249" Type="http://schemas.openxmlformats.org/officeDocument/2006/relationships/hyperlink" Target="https://www.linkedin.com/in/shinzoabe/" TargetMode="External"/><Relationship Id="rId414" Type="http://schemas.openxmlformats.org/officeDocument/2006/relationships/hyperlink" Target="https://en.wikipedia.org/wiki/Andrew_Holness" TargetMode="External"/><Relationship Id="rId456" Type="http://schemas.openxmlformats.org/officeDocument/2006/relationships/hyperlink" Target="https://www.facebook.com/campaignforleo/" TargetMode="External"/><Relationship Id="rId498" Type="http://schemas.openxmlformats.org/officeDocument/2006/relationships/hyperlink" Target="https://www.facebook.com/GGJuliePayette/" TargetMode="External"/><Relationship Id="rId621" Type="http://schemas.openxmlformats.org/officeDocument/2006/relationships/hyperlink" Target="https://en.wikipedia.org/wiki/Isaias_Afwerki" TargetMode="External"/><Relationship Id="rId663" Type="http://schemas.openxmlformats.org/officeDocument/2006/relationships/hyperlink" Target="https://en.wikipedia.org/wiki/Olivier_Mahafaly_Solonandrasana" TargetMode="External"/><Relationship Id="rId13" Type="http://schemas.openxmlformats.org/officeDocument/2006/relationships/hyperlink" Target="https://twitter.com/Pontifex" TargetMode="External"/><Relationship Id="rId109" Type="http://schemas.openxmlformats.org/officeDocument/2006/relationships/hyperlink" Target="https://twitter.com/RoyalFamily" TargetMode="External"/><Relationship Id="rId260" Type="http://schemas.openxmlformats.org/officeDocument/2006/relationships/hyperlink" Target="https://www.facebook.com/sebastiankurz.at/" TargetMode="External"/><Relationship Id="rId316" Type="http://schemas.openxmlformats.org/officeDocument/2006/relationships/hyperlink" Target="https://twitter.com/Grybauskaite_LT" TargetMode="External"/><Relationship Id="rId523" Type="http://schemas.openxmlformats.org/officeDocument/2006/relationships/hyperlink" Target="https://www.facebook.com/Bundespraesident.Steinmeier/" TargetMode="External"/><Relationship Id="rId719" Type="http://schemas.openxmlformats.org/officeDocument/2006/relationships/hyperlink" Target="https://en.wikipedia.org/wiki/Robert_Fico" TargetMode="External"/><Relationship Id="rId55" Type="http://schemas.openxmlformats.org/officeDocument/2006/relationships/hyperlink" Target="https://en.wikipedia.org/wiki/Elizabeth_II" TargetMode="External"/><Relationship Id="rId97" Type="http://schemas.openxmlformats.org/officeDocument/2006/relationships/hyperlink" Target="https://twitter.com/RoyalFamily" TargetMode="External"/><Relationship Id="rId120" Type="http://schemas.openxmlformats.org/officeDocument/2006/relationships/hyperlink" Target="https://www.facebook.com/najibrazak/" TargetMode="External"/><Relationship Id="rId358" Type="http://schemas.openxmlformats.org/officeDocument/2006/relationships/hyperlink" Target="https://en.wikipedia.org/wiki/Alexander_Van_der_Bellen" TargetMode="External"/><Relationship Id="rId565" Type="http://schemas.openxmlformats.org/officeDocument/2006/relationships/hyperlink" Target="https://twitter.com/President_Heine" TargetMode="External"/><Relationship Id="rId730" Type="http://schemas.openxmlformats.org/officeDocument/2006/relationships/hyperlink" Target="https://en.wikipedia.org/wiki/Ueli_Maurer" TargetMode="External"/><Relationship Id="rId162" Type="http://schemas.openxmlformats.org/officeDocument/2006/relationships/hyperlink" Target="https://www.instagram.com/ppkoficial/" TargetMode="External"/><Relationship Id="rId218" Type="http://schemas.openxmlformats.org/officeDocument/2006/relationships/hyperlink" Target="https://en.wikipedia.org/wiki/Klaus_Iohannis" TargetMode="External"/><Relationship Id="rId425" Type="http://schemas.openxmlformats.org/officeDocument/2006/relationships/hyperlink" Target="https://twitter.com/charlesmichel" TargetMode="External"/><Relationship Id="rId467" Type="http://schemas.openxmlformats.org/officeDocument/2006/relationships/hyperlink" Target="https://en.wikipedia.org/wiki/Xavier_Bettel" TargetMode="External"/><Relationship Id="rId632" Type="http://schemas.openxmlformats.org/officeDocument/2006/relationships/hyperlink" Target="https://en.wikipedia.org/wiki/Jos%C3%A9_M%C3%A1rio_Vaz" TargetMode="External"/><Relationship Id="rId271" Type="http://schemas.openxmlformats.org/officeDocument/2006/relationships/hyperlink" Target="https://twitter.com/MinPres" TargetMode="External"/><Relationship Id="rId674" Type="http://schemas.openxmlformats.org/officeDocument/2006/relationships/hyperlink" Target="https://en.wikipedia.org/wiki/Peter_M._Christian" TargetMode="External"/><Relationship Id="rId24" Type="http://schemas.openxmlformats.org/officeDocument/2006/relationships/hyperlink" Target="https://en.wikipedia.org/wiki/Mohammed_bin_Rashid_Al_Maktoum" TargetMode="External"/><Relationship Id="rId66" Type="http://schemas.openxmlformats.org/officeDocument/2006/relationships/hyperlink" Target="https://www.instagram.com/theroyalfamily/" TargetMode="External"/><Relationship Id="rId131" Type="http://schemas.openxmlformats.org/officeDocument/2006/relationships/hyperlink" Target="https://www.facebook.com/myuhurukenyatta/" TargetMode="External"/><Relationship Id="rId327" Type="http://schemas.openxmlformats.org/officeDocument/2006/relationships/hyperlink" Target="https://www.instagram.com/jovenelmoise/" TargetMode="External"/><Relationship Id="rId369" Type="http://schemas.openxmlformats.org/officeDocument/2006/relationships/hyperlink" Target="https://en.wikipedia.org/wiki/Jacinda_Ardern" TargetMode="External"/><Relationship Id="rId534" Type="http://schemas.openxmlformats.org/officeDocument/2006/relationships/hyperlink" Target="https://twitter.com/LafontantGuy" TargetMode="External"/><Relationship Id="rId576" Type="http://schemas.openxmlformats.org/officeDocument/2006/relationships/hyperlink" Target="https://en.wikipedia.org/wiki/Hubert_Minnis" TargetMode="External"/><Relationship Id="rId741" Type="http://schemas.openxmlformats.org/officeDocument/2006/relationships/hyperlink" Target="https://en.wikipedia.org/wiki/Mari_Alkatiri" TargetMode="External"/><Relationship Id="rId173" Type="http://schemas.openxmlformats.org/officeDocument/2006/relationships/hyperlink" Target="https://en.wikipedia.org/wiki/Paul_Kagame" TargetMode="External"/><Relationship Id="rId229" Type="http://schemas.openxmlformats.org/officeDocument/2006/relationships/hyperlink" Target="https://twitter.com/turnbullmalcolm" TargetMode="External"/><Relationship Id="rId380" Type="http://schemas.openxmlformats.org/officeDocument/2006/relationships/hyperlink" Target="https://twitter.com/niinisto" TargetMode="External"/><Relationship Id="rId436" Type="http://schemas.openxmlformats.org/officeDocument/2006/relationships/hyperlink" Target="https://twitter.com/ahmedbindaghar" TargetMode="External"/><Relationship Id="rId601" Type="http://schemas.openxmlformats.org/officeDocument/2006/relationships/hyperlink" Target="https://en.wikipedia.org/wiki/Phil%C3%A9mon_Yang" TargetMode="External"/><Relationship Id="rId643" Type="http://schemas.openxmlformats.org/officeDocument/2006/relationships/hyperlink" Target="https://en.wikipedia.org/wiki/Nursultan_Nazarbayev" TargetMode="External"/><Relationship Id="rId240" Type="http://schemas.openxmlformats.org/officeDocument/2006/relationships/hyperlink" Target="https://twitter.com/MaithripalaS" TargetMode="External"/><Relationship Id="rId478" Type="http://schemas.openxmlformats.org/officeDocument/2006/relationships/hyperlink" Target="https://en.wikipedia.org/wiki/Mohamed_Abdullahi_Mohamed" TargetMode="External"/><Relationship Id="rId685" Type="http://schemas.openxmlformats.org/officeDocument/2006/relationships/hyperlink" Target="https://en.wikipedia.org/wiki/Hage_Geingob" TargetMode="External"/><Relationship Id="rId35" Type="http://schemas.openxmlformats.org/officeDocument/2006/relationships/hyperlink" Target="https://www.facebook.com/EnriquePN/" TargetMode="External"/><Relationship Id="rId77" Type="http://schemas.openxmlformats.org/officeDocument/2006/relationships/hyperlink" Target="https://twitter.com/RoyalFamily" TargetMode="External"/><Relationship Id="rId100" Type="http://schemas.openxmlformats.org/officeDocument/2006/relationships/hyperlink" Target="https://www.facebook.com/TheBritishMonarchy/" TargetMode="External"/><Relationship Id="rId282" Type="http://schemas.openxmlformats.org/officeDocument/2006/relationships/hyperlink" Target="https://www.facebook.com/luisguillermosolisr/" TargetMode="External"/><Relationship Id="rId338" Type="http://schemas.openxmlformats.org/officeDocument/2006/relationships/hyperlink" Target="https://www.facebook.com/KingJigmeKhesar/" TargetMode="External"/><Relationship Id="rId503" Type="http://schemas.openxmlformats.org/officeDocument/2006/relationships/hyperlink" Target="https://www.facebook.com/PAGEOFFICIELLEIOG/" TargetMode="External"/><Relationship Id="rId545" Type="http://schemas.openxmlformats.org/officeDocument/2006/relationships/hyperlink" Target="https://twitter.com/Bjarni_Ben" TargetMode="External"/><Relationship Id="rId587" Type="http://schemas.openxmlformats.org/officeDocument/2006/relationships/hyperlink" Target="https://en.wikipedia.org/wiki/Dean_Barrow" TargetMode="External"/><Relationship Id="rId710" Type="http://schemas.openxmlformats.org/officeDocument/2006/relationships/hyperlink" Target="https://en.wikipedia.org/wiki/Va%27aletoa_Sualauvi_II" TargetMode="External"/><Relationship Id="rId752" Type="http://schemas.openxmlformats.org/officeDocument/2006/relationships/hyperlink" Target="https://en.wikipedia.org/wiki/Ruhakana_Rugunda" TargetMode="External"/><Relationship Id="rId8" Type="http://schemas.openxmlformats.org/officeDocument/2006/relationships/hyperlink" Target="https://www.facebook.com/DonaldTrump/" TargetMode="External"/><Relationship Id="rId142" Type="http://schemas.openxmlformats.org/officeDocument/2006/relationships/hyperlink" Target="https://www.instagram.com/emmanuelmacron/" TargetMode="External"/><Relationship Id="rId184" Type="http://schemas.openxmlformats.org/officeDocument/2006/relationships/hyperlink" Target="https://www.instagram.com/tsai_ingwen/" TargetMode="External"/><Relationship Id="rId391" Type="http://schemas.openxmlformats.org/officeDocument/2006/relationships/hyperlink" Target="https://www.instagram.com/larsloekke/" TargetMode="External"/><Relationship Id="rId405" Type="http://schemas.openxmlformats.org/officeDocument/2006/relationships/hyperlink" Target="https://en.wikipedia.org/wiki/Abdrabbuh_Mansur_Hadi" TargetMode="External"/><Relationship Id="rId447" Type="http://schemas.openxmlformats.org/officeDocument/2006/relationships/hyperlink" Target="https://twitter.com/JosephMuscat_JM" TargetMode="External"/><Relationship Id="rId612" Type="http://schemas.openxmlformats.org/officeDocument/2006/relationships/hyperlink" Target="https://en.wikipedia.org/wiki/Ra%C3%BAl_Castro" TargetMode="External"/><Relationship Id="rId251" Type="http://schemas.openxmlformats.org/officeDocument/2006/relationships/hyperlink" Target="https://www.facebook.com/danilomedinasanchez/" TargetMode="External"/><Relationship Id="rId489" Type="http://schemas.openxmlformats.org/officeDocument/2006/relationships/hyperlink" Target="https://www.instagram.com/karapetyan_pm/" TargetMode="External"/><Relationship Id="rId654" Type="http://schemas.openxmlformats.org/officeDocument/2006/relationships/hyperlink" Target="https://en.wikipedia.org/wiki/Letsie_III_of_Lesotho" TargetMode="External"/><Relationship Id="rId696" Type="http://schemas.openxmlformats.org/officeDocument/2006/relationships/hyperlink" Target="https://en.wikipedia.org/wiki/Mamnoon_Hussain" TargetMode="External"/><Relationship Id="rId46" Type="http://schemas.openxmlformats.org/officeDocument/2006/relationships/hyperlink" Target="https://twitter.com/mauriciomacri" TargetMode="External"/><Relationship Id="rId293" Type="http://schemas.openxmlformats.org/officeDocument/2006/relationships/hyperlink" Target="https://www.youtube.com/user/casarealtv" TargetMode="External"/><Relationship Id="rId307" Type="http://schemas.openxmlformats.org/officeDocument/2006/relationships/hyperlink" Target="https://www.instagram.com/koninklijkhuis/" TargetMode="External"/><Relationship Id="rId349" Type="http://schemas.openxmlformats.org/officeDocument/2006/relationships/hyperlink" Target="https://vk.com/mirziyoyev_sh" TargetMode="External"/><Relationship Id="rId514" Type="http://schemas.openxmlformats.org/officeDocument/2006/relationships/hyperlink" Target="https://en.wikipedia.org/wiki/Kersti_Kaljulaid" TargetMode="External"/><Relationship Id="rId556" Type="http://schemas.openxmlformats.org/officeDocument/2006/relationships/hyperlink" Target="https://en.wikipedia.org/wiki/J%C3%BCri_Ratas" TargetMode="External"/><Relationship Id="rId721" Type="http://schemas.openxmlformats.org/officeDocument/2006/relationships/hyperlink" Target="https://en.wikipedia.org/wiki/Rick_Houenipwela" TargetMode="External"/><Relationship Id="rId88" Type="http://schemas.openxmlformats.org/officeDocument/2006/relationships/hyperlink" Target="https://www.facebook.com/TheBritishMonarchy/" TargetMode="External"/><Relationship Id="rId111" Type="http://schemas.openxmlformats.org/officeDocument/2006/relationships/hyperlink" Target="https://en.wikipedia.org/wiki/Elizabeth_II" TargetMode="External"/><Relationship Id="rId153" Type="http://schemas.openxmlformats.org/officeDocument/2006/relationships/hyperlink" Target="https://en.wikipedia.org/wiki/Benjamin_Netanyahu" TargetMode="External"/><Relationship Id="rId195" Type="http://schemas.openxmlformats.org/officeDocument/2006/relationships/hyperlink" Target="https://www.facebook.com/MuhammaduBuhari/" TargetMode="External"/><Relationship Id="rId209" Type="http://schemas.openxmlformats.org/officeDocument/2006/relationships/hyperlink" Target="https://en.wikipedia.org/wiki/Ashraf_Ghani" TargetMode="External"/><Relationship Id="rId360" Type="http://schemas.openxmlformats.org/officeDocument/2006/relationships/hyperlink" Target="https://twitter.com/vanderbellen" TargetMode="External"/><Relationship Id="rId416" Type="http://schemas.openxmlformats.org/officeDocument/2006/relationships/hyperlink" Target="https://twitter.com/AndrewHolnessJM" TargetMode="External"/><Relationship Id="rId598" Type="http://schemas.openxmlformats.org/officeDocument/2006/relationships/hyperlink" Target="https://en.wikipedia.org/wiki/Ulisses_Correia_e_Silva" TargetMode="External"/><Relationship Id="rId220" Type="http://schemas.openxmlformats.org/officeDocument/2006/relationships/hyperlink" Target="https://twitter.com/KlausIohannis" TargetMode="External"/><Relationship Id="rId458" Type="http://schemas.openxmlformats.org/officeDocument/2006/relationships/hyperlink" Target="https://en.wikipedia.org/wiki/Stefan_L%C3%B6fven" TargetMode="External"/><Relationship Id="rId623" Type="http://schemas.openxmlformats.org/officeDocument/2006/relationships/hyperlink" Target="https://en.wikipedia.org/wiki/Hailemariam_Desalegn" TargetMode="External"/><Relationship Id="rId665" Type="http://schemas.openxmlformats.org/officeDocument/2006/relationships/hyperlink" Target="https://en.wikipedia.org/wiki/Peter_Mutharika" TargetMode="External"/><Relationship Id="rId15" Type="http://schemas.openxmlformats.org/officeDocument/2006/relationships/hyperlink" Target="https://en.wikipedia.org/wiki/Joko_Widodo" TargetMode="External"/><Relationship Id="rId57" Type="http://schemas.openxmlformats.org/officeDocument/2006/relationships/hyperlink" Target="https://twitter.com/RoyalFamily" TargetMode="External"/><Relationship Id="rId262" Type="http://schemas.openxmlformats.org/officeDocument/2006/relationships/hyperlink" Target="https://www.instagram.com/sebastiankurz/" TargetMode="External"/><Relationship Id="rId318" Type="http://schemas.openxmlformats.org/officeDocument/2006/relationships/hyperlink" Target="https://www.facebook.com/andrzejduda/" TargetMode="External"/><Relationship Id="rId525" Type="http://schemas.openxmlformats.org/officeDocument/2006/relationships/hyperlink" Target="https://en.wikipedia.org/wiki/Patsy_Reddy" TargetMode="External"/><Relationship Id="rId567" Type="http://schemas.openxmlformats.org/officeDocument/2006/relationships/hyperlink" Target="https://www.facebook.com/pmharriskn/" TargetMode="External"/><Relationship Id="rId732" Type="http://schemas.openxmlformats.org/officeDocument/2006/relationships/hyperlink" Target="https://en.wikipedia.org/wiki/Guy_Parmelin" TargetMode="External"/><Relationship Id="rId99" Type="http://schemas.openxmlformats.org/officeDocument/2006/relationships/hyperlink" Target="https://en.wikipedia.org/wiki/Elizabeth_II" TargetMode="External"/><Relationship Id="rId122" Type="http://schemas.openxmlformats.org/officeDocument/2006/relationships/hyperlink" Target="https://www.instagram.com/najib_razak/" TargetMode="External"/><Relationship Id="rId164" Type="http://schemas.openxmlformats.org/officeDocument/2006/relationships/hyperlink" Target="https://www.facebook.com/AngelaMerkel/" TargetMode="External"/><Relationship Id="rId371" Type="http://schemas.openxmlformats.org/officeDocument/2006/relationships/hyperlink" Target="https://twitter.com/jacindaardern" TargetMode="External"/><Relationship Id="rId427" Type="http://schemas.openxmlformats.org/officeDocument/2006/relationships/hyperlink" Target="https://en.wikipedia.org/wiki/Tshering_Tobgay" TargetMode="External"/><Relationship Id="rId469" Type="http://schemas.openxmlformats.org/officeDocument/2006/relationships/hyperlink" Target="https://twitter.com/Xavier_Bettel" TargetMode="External"/><Relationship Id="rId634" Type="http://schemas.openxmlformats.org/officeDocument/2006/relationships/hyperlink" Target="https://en.wikipedia.org/wiki/David_A._Granger" TargetMode="External"/><Relationship Id="rId676" Type="http://schemas.openxmlformats.org/officeDocument/2006/relationships/hyperlink" Target="https://en.wikipedia.org/wiki/Albert_II,_Prince_of_Monaco" TargetMode="External"/><Relationship Id="rId26" Type="http://schemas.openxmlformats.org/officeDocument/2006/relationships/hyperlink" Target="https://twitter.com/HHShkMohd" TargetMode="External"/><Relationship Id="rId231" Type="http://schemas.openxmlformats.org/officeDocument/2006/relationships/hyperlink" Target="https://www.linkedin.com/in/malcolmturnbull/" TargetMode="External"/><Relationship Id="rId273" Type="http://schemas.openxmlformats.org/officeDocument/2006/relationships/hyperlink" Target="https://www.instagram.com/minpres/" TargetMode="External"/><Relationship Id="rId329" Type="http://schemas.openxmlformats.org/officeDocument/2006/relationships/hyperlink" Target="https://www.facebook.com/juanorlandoh/" TargetMode="External"/><Relationship Id="rId480" Type="http://schemas.openxmlformats.org/officeDocument/2006/relationships/hyperlink" Target="https://en.wikipedia.org/wiki/Lee_Nak-yeon" TargetMode="External"/><Relationship Id="rId536" Type="http://schemas.openxmlformats.org/officeDocument/2006/relationships/hyperlink" Target="https://twitter.com/FijiPM" TargetMode="External"/><Relationship Id="rId701" Type="http://schemas.openxmlformats.org/officeDocument/2006/relationships/hyperlink" Target="https://en.wikipedia.org/wiki/Tamim_bin_Hamad_Al_Thani" TargetMode="External"/><Relationship Id="rId68" Type="http://schemas.openxmlformats.org/officeDocument/2006/relationships/hyperlink" Target="https://www.facebook.com/TheBritishMonarchy/" TargetMode="External"/><Relationship Id="rId133" Type="http://schemas.openxmlformats.org/officeDocument/2006/relationships/hyperlink" Target="https://en.wikipedia.org/wiki/Emmanuel_Macron" TargetMode="External"/><Relationship Id="rId175" Type="http://schemas.openxmlformats.org/officeDocument/2006/relationships/hyperlink" Target="https://twitter.com/PaulKagame" TargetMode="External"/><Relationship Id="rId340" Type="http://schemas.openxmlformats.org/officeDocument/2006/relationships/hyperlink" Target="https://www.facebook.com/alibongoondimba/" TargetMode="External"/><Relationship Id="rId578" Type="http://schemas.openxmlformats.org/officeDocument/2006/relationships/hyperlink" Target="https://en.wikipedia.org/wiki/Hamad_bin_Isa_Al_Khalifa" TargetMode="External"/><Relationship Id="rId743" Type="http://schemas.openxmlformats.org/officeDocument/2006/relationships/hyperlink" Target="https://en.wikipedia.org/wiki/Komi_S%C3%A9lom_Klassou" TargetMode="External"/><Relationship Id="rId200" Type="http://schemas.openxmlformats.org/officeDocument/2006/relationships/hyperlink" Target="https://twitter.com/poroshenko" TargetMode="External"/><Relationship Id="rId382" Type="http://schemas.openxmlformats.org/officeDocument/2006/relationships/hyperlink" Target="https://www.facebook.com/HashimThaciOfficial/" TargetMode="External"/><Relationship Id="rId438" Type="http://schemas.openxmlformats.org/officeDocument/2006/relationships/hyperlink" Target="https://www.facebook.com/PatriceTalon.PR/" TargetMode="External"/><Relationship Id="rId603" Type="http://schemas.openxmlformats.org/officeDocument/2006/relationships/hyperlink" Target="https://en.wikipedia.org/wiki/Simplice_Sarandji" TargetMode="External"/><Relationship Id="rId645" Type="http://schemas.openxmlformats.org/officeDocument/2006/relationships/hyperlink" Target="https://en.wikipedia.org/wiki/Taneti_Mamau" TargetMode="External"/><Relationship Id="rId687" Type="http://schemas.openxmlformats.org/officeDocument/2006/relationships/hyperlink" Target="https://en.wikipedia.org/wiki/Bidhya_Devi_Bhandari" TargetMode="External"/><Relationship Id="rId242" Type="http://schemas.openxmlformats.org/officeDocument/2006/relationships/hyperlink" Target="https://en.wikipedia.org/wiki/Alexis_Tsipras" TargetMode="External"/><Relationship Id="rId284" Type="http://schemas.openxmlformats.org/officeDocument/2006/relationships/hyperlink" Target="https://en.wikipedia.org/wiki/Theresa_May" TargetMode="External"/><Relationship Id="rId491" Type="http://schemas.openxmlformats.org/officeDocument/2006/relationships/hyperlink" Target="https://www.facebook.com/ilirmetaj/" TargetMode="External"/><Relationship Id="rId505" Type="http://schemas.openxmlformats.org/officeDocument/2006/relationships/hyperlink" Target="https://en.wikipedia.org/wiki/Ant%C3%B3nio_Costa" TargetMode="External"/><Relationship Id="rId712" Type="http://schemas.openxmlformats.org/officeDocument/2006/relationships/hyperlink" Target="https://en.wikipedia.org/wiki/Matteo_Fiorini" TargetMode="External"/><Relationship Id="rId37" Type="http://schemas.openxmlformats.org/officeDocument/2006/relationships/hyperlink" Target="https://www.instagram.com/epn/" TargetMode="External"/><Relationship Id="rId79" Type="http://schemas.openxmlformats.org/officeDocument/2006/relationships/hyperlink" Target="https://en.wikipedia.org/wiki/Elizabeth_II" TargetMode="External"/><Relationship Id="rId102" Type="http://schemas.openxmlformats.org/officeDocument/2006/relationships/hyperlink" Target="https://www.instagram.com/theroyalfamily/" TargetMode="External"/><Relationship Id="rId144" Type="http://schemas.openxmlformats.org/officeDocument/2006/relationships/hyperlink" Target="https://www.linkedin.com/in/emmanuelmacron/" TargetMode="External"/><Relationship Id="rId547" Type="http://schemas.openxmlformats.org/officeDocument/2006/relationships/hyperlink" Target="https://www.facebook.com/GovernorGeneralAustralia/" TargetMode="External"/><Relationship Id="rId589" Type="http://schemas.openxmlformats.org/officeDocument/2006/relationships/hyperlink" Target="https://en.wikipedia.org/wiki/Mladen_Ivani%C4%87" TargetMode="External"/><Relationship Id="rId754" Type="http://schemas.openxmlformats.org/officeDocument/2006/relationships/hyperlink" Target="https://en.wikipedia.org/wiki/Tabar%C3%A9_V%C3%A1zquez" TargetMode="External"/><Relationship Id="rId90" Type="http://schemas.openxmlformats.org/officeDocument/2006/relationships/hyperlink" Target="https://www.instagram.com/theroyalfamily/" TargetMode="External"/><Relationship Id="rId186" Type="http://schemas.openxmlformats.org/officeDocument/2006/relationships/hyperlink" Target="https://en.wikipedia.org/wiki/Haider_al-Abadi" TargetMode="External"/><Relationship Id="rId351" Type="http://schemas.openxmlformats.org/officeDocument/2006/relationships/hyperlink" Target="https://www.facebook.com/paologentiloni/" TargetMode="External"/><Relationship Id="rId393" Type="http://schemas.openxmlformats.org/officeDocument/2006/relationships/hyperlink" Target="https://twitter.com/MagufuliJP" TargetMode="External"/><Relationship Id="rId407" Type="http://schemas.openxmlformats.org/officeDocument/2006/relationships/hyperlink" Target="https://en.wikipedia.org/wiki/Evo_Morales" TargetMode="External"/><Relationship Id="rId449" Type="http://schemas.openxmlformats.org/officeDocument/2006/relationships/hyperlink" Target="https://www.youtube.com/user/JosephMUSCATdotcom" TargetMode="External"/><Relationship Id="rId614" Type="http://schemas.openxmlformats.org/officeDocument/2006/relationships/hyperlink" Target="https://en.wikipedia.org/wiki/Joseph_Kabila" TargetMode="External"/><Relationship Id="rId656" Type="http://schemas.openxmlformats.org/officeDocument/2006/relationships/hyperlink" Target="https://en.wikipedia.org/wiki/Fayez_al-Sarraj" TargetMode="External"/><Relationship Id="rId211" Type="http://schemas.openxmlformats.org/officeDocument/2006/relationships/hyperlink" Target="https://twitter.com/ashrafghani" TargetMode="External"/><Relationship Id="rId253" Type="http://schemas.openxmlformats.org/officeDocument/2006/relationships/hyperlink" Target="https://en.wikipedia.org/wiki/Len%C3%ADn_Moreno" TargetMode="External"/><Relationship Id="rId295" Type="http://schemas.openxmlformats.org/officeDocument/2006/relationships/hyperlink" Target="https://www.facebook.com/VarelaJC/" TargetMode="External"/><Relationship Id="rId309" Type="http://schemas.openxmlformats.org/officeDocument/2006/relationships/hyperlink" Target="https://www.facebook.com/ranil.wickremesinghe.leader/" TargetMode="External"/><Relationship Id="rId460" Type="http://schemas.openxmlformats.org/officeDocument/2006/relationships/hyperlink" Target="https://www.instagram.com/stefanlofven/" TargetMode="External"/><Relationship Id="rId516" Type="http://schemas.openxmlformats.org/officeDocument/2006/relationships/hyperlink" Target="https://twitter.com/KerstiKaljulaid" TargetMode="External"/><Relationship Id="rId698" Type="http://schemas.openxmlformats.org/officeDocument/2006/relationships/hyperlink" Target="https://en.wikipedia.org/wiki/Bob_Dadae" TargetMode="External"/><Relationship Id="rId48" Type="http://schemas.openxmlformats.org/officeDocument/2006/relationships/hyperlink" Target="https://www.youtube.com/user/conmauricio" TargetMode="External"/><Relationship Id="rId113" Type="http://schemas.openxmlformats.org/officeDocument/2006/relationships/hyperlink" Target="https://twitter.com/RoyalFamily" TargetMode="External"/><Relationship Id="rId320" Type="http://schemas.openxmlformats.org/officeDocument/2006/relationships/hyperlink" Target="https://twitter.com/presidentaz" TargetMode="External"/><Relationship Id="rId558" Type="http://schemas.openxmlformats.org/officeDocument/2006/relationships/hyperlink" Target="https://twitter.com/ratasjuri" TargetMode="External"/><Relationship Id="rId723" Type="http://schemas.openxmlformats.org/officeDocument/2006/relationships/hyperlink" Target="https://en.wikipedia.org/wiki/Jacob_Zuma" TargetMode="External"/><Relationship Id="rId155" Type="http://schemas.openxmlformats.org/officeDocument/2006/relationships/hyperlink" Target="https://twitter.com/netanyahu" TargetMode="External"/><Relationship Id="rId197" Type="http://schemas.openxmlformats.org/officeDocument/2006/relationships/hyperlink" Target="https://www.instagram.com/muhammadubuhari/" TargetMode="External"/><Relationship Id="rId362" Type="http://schemas.openxmlformats.org/officeDocument/2006/relationships/hyperlink" Target="https://en.wikipedia.org/wiki/Mahmoud_Abbas" TargetMode="External"/><Relationship Id="rId418" Type="http://schemas.openxmlformats.org/officeDocument/2006/relationships/hyperlink" Target="https://www.facebook.com/Kongehuset/" TargetMode="External"/><Relationship Id="rId625" Type="http://schemas.openxmlformats.org/officeDocument/2006/relationships/hyperlink" Target="https://en.wikipedia.org/wiki/Juha_Sipil%C3%A4" TargetMode="External"/><Relationship Id="rId222" Type="http://schemas.openxmlformats.org/officeDocument/2006/relationships/hyperlink" Target="https://en.wikipedia.org/wiki/Michel_Temer" TargetMode="External"/><Relationship Id="rId264" Type="http://schemas.openxmlformats.org/officeDocument/2006/relationships/hyperlink" Target="https://www.facebook.com/Abdelazizbouteflikaofficielle/" TargetMode="External"/><Relationship Id="rId471" Type="http://schemas.openxmlformats.org/officeDocument/2006/relationships/hyperlink" Target="https://en.wikipedia.org/wiki/Milo%C5%A1_Zeman" TargetMode="External"/><Relationship Id="rId667" Type="http://schemas.openxmlformats.org/officeDocument/2006/relationships/hyperlink" Target="https://en.wikipedia.org/wiki/Abdulla_Yameen" TargetMode="External"/><Relationship Id="rId17" Type="http://schemas.openxmlformats.org/officeDocument/2006/relationships/hyperlink" Target="https://twitter.com/jokowi" TargetMode="External"/><Relationship Id="rId59" Type="http://schemas.openxmlformats.org/officeDocument/2006/relationships/hyperlink" Target="https://en.wikipedia.org/wiki/Elizabeth_II" TargetMode="External"/><Relationship Id="rId124" Type="http://schemas.openxmlformats.org/officeDocument/2006/relationships/hyperlink" Target="https://en.wikipedia.org/wiki/Salman_of_Saudi_Arabia" TargetMode="External"/><Relationship Id="rId527" Type="http://schemas.openxmlformats.org/officeDocument/2006/relationships/hyperlink" Target="https://en.wikipedia.org/wiki/Miro_Cerar" TargetMode="External"/><Relationship Id="rId569" Type="http://schemas.openxmlformats.org/officeDocument/2006/relationships/hyperlink" Target="https://en.wikipedia.org/wiki/Joan_Enric_Vives_Sic%C3%ADlia" TargetMode="External"/><Relationship Id="rId734" Type="http://schemas.openxmlformats.org/officeDocument/2006/relationships/hyperlink" Target="https://en.wikipedia.org/wiki/Imad_Khamis" TargetMode="External"/><Relationship Id="rId70" Type="http://schemas.openxmlformats.org/officeDocument/2006/relationships/hyperlink" Target="https://www.instagram.com/theroyalfamily/" TargetMode="External"/><Relationship Id="rId166" Type="http://schemas.openxmlformats.org/officeDocument/2006/relationships/hyperlink" Target="https://en.wikipedia.org/wiki/Moon_Jae-in" TargetMode="External"/><Relationship Id="rId331" Type="http://schemas.openxmlformats.org/officeDocument/2006/relationships/hyperlink" Target="https://en.wikipedia.org/wiki/Viktor_Orb%C3%A1n" TargetMode="External"/><Relationship Id="rId373" Type="http://schemas.openxmlformats.org/officeDocument/2006/relationships/hyperlink" Target="https://en.wikipedia.org/wiki/Kolinda_Grabar-Kitarovi%C4%87" TargetMode="External"/><Relationship Id="rId429" Type="http://schemas.openxmlformats.org/officeDocument/2006/relationships/hyperlink" Target="https://twitter.com/tsheringtobgay" TargetMode="External"/><Relationship Id="rId580" Type="http://schemas.openxmlformats.org/officeDocument/2006/relationships/hyperlink" Target="https://en.wikipedia.org/wiki/Sheikh_Hasina" TargetMode="External"/><Relationship Id="rId636" Type="http://schemas.openxmlformats.org/officeDocument/2006/relationships/hyperlink" Target="https://en.wikipedia.org/wiki/Gu%C3%B0ni_Th._J%C3%B3hannesson" TargetMode="External"/><Relationship Id="rId1" Type="http://schemas.openxmlformats.org/officeDocument/2006/relationships/hyperlink" Target="https://en.wikipedia.org/wiki/Narendra_Modi" TargetMode="External"/><Relationship Id="rId233" Type="http://schemas.openxmlformats.org/officeDocument/2006/relationships/hyperlink" Target="https://www.facebook.com/JimmyOficial/" TargetMode="External"/><Relationship Id="rId440" Type="http://schemas.openxmlformats.org/officeDocument/2006/relationships/hyperlink" Target="https://www.facebook.com/zaevzoran/" TargetMode="External"/><Relationship Id="rId678" Type="http://schemas.openxmlformats.org/officeDocument/2006/relationships/hyperlink" Target="https://en.wikipedia.org/wiki/Filip_Vujanovi%C4%87" TargetMode="External"/><Relationship Id="rId28" Type="http://schemas.openxmlformats.org/officeDocument/2006/relationships/hyperlink" Target="https://www.linkedin.com/in/mohammedbinrashid/" TargetMode="External"/><Relationship Id="rId275" Type="http://schemas.openxmlformats.org/officeDocument/2006/relationships/hyperlink" Target="https://www.facebook.com/MichelleBacheletPresidenta/" TargetMode="External"/><Relationship Id="rId300" Type="http://schemas.openxmlformats.org/officeDocument/2006/relationships/hyperlink" Target="https://en.wikipedia.org/wiki/Alpha_Cond%C3%A9" TargetMode="External"/><Relationship Id="rId482" Type="http://schemas.openxmlformats.org/officeDocument/2006/relationships/hyperlink" Target="https://twitter.com/nylee21" TargetMode="External"/><Relationship Id="rId538" Type="http://schemas.openxmlformats.org/officeDocument/2006/relationships/hyperlink" Target="https://www.facebook.com/GuvernulRepubliciiMoldova/" TargetMode="External"/><Relationship Id="rId703" Type="http://schemas.openxmlformats.org/officeDocument/2006/relationships/hyperlink" Target="https://en.wikipedia.org/wiki/Denis_Sassou_Nguesso" TargetMode="External"/><Relationship Id="rId745" Type="http://schemas.openxmlformats.org/officeDocument/2006/relationships/hyperlink" Target="https://en.wikipedia.org/wiki/Tupou_VI" TargetMode="External"/><Relationship Id="rId81" Type="http://schemas.openxmlformats.org/officeDocument/2006/relationships/hyperlink" Target="https://twitter.com/RoyalFamily" TargetMode="External"/><Relationship Id="rId135" Type="http://schemas.openxmlformats.org/officeDocument/2006/relationships/hyperlink" Target="https://twitter.com/emmanuelmacron" TargetMode="External"/><Relationship Id="rId177" Type="http://schemas.openxmlformats.org/officeDocument/2006/relationships/hyperlink" Target="https://en.wikipedia.org/wiki/Nana_Akufo-Addo" TargetMode="External"/><Relationship Id="rId342" Type="http://schemas.openxmlformats.org/officeDocument/2006/relationships/hyperlink" Target="https://www.instagram.com/president_abo/" TargetMode="External"/><Relationship Id="rId384" Type="http://schemas.openxmlformats.org/officeDocument/2006/relationships/hyperlink" Target="https://en.wikipedia.org/wiki/Andrej_Kiska" TargetMode="External"/><Relationship Id="rId591" Type="http://schemas.openxmlformats.org/officeDocument/2006/relationships/hyperlink" Target="https://en.wikipedia.org/wiki/Denis_Zvizdi%C4%87" TargetMode="External"/><Relationship Id="rId605" Type="http://schemas.openxmlformats.org/officeDocument/2006/relationships/hyperlink" Target="https://en.wikipedia.org/wiki/Idriss_D%C3%A9by" TargetMode="External"/><Relationship Id="rId202" Type="http://schemas.openxmlformats.org/officeDocument/2006/relationships/hyperlink" Target="https://vk.com/id287394964" TargetMode="External"/><Relationship Id="rId244" Type="http://schemas.openxmlformats.org/officeDocument/2006/relationships/hyperlink" Target="https://twitter.com/atsipras" TargetMode="External"/><Relationship Id="rId647" Type="http://schemas.openxmlformats.org/officeDocument/2006/relationships/hyperlink" Target="https://en.wikipedia.org/wiki/Jaber_Al-Mubarak_Al-Hamad_Al-Sabah" TargetMode="External"/><Relationship Id="rId689" Type="http://schemas.openxmlformats.org/officeDocument/2006/relationships/hyperlink" Target="https://en.wikipedia.org/wiki/Mahamadou_Issoufou" TargetMode="External"/><Relationship Id="rId39" Type="http://schemas.openxmlformats.org/officeDocument/2006/relationships/hyperlink" Target="https://en.wikipedia.org/wiki/Dmitry_Medvedev" TargetMode="External"/><Relationship Id="rId286" Type="http://schemas.openxmlformats.org/officeDocument/2006/relationships/hyperlink" Target="https://twitter.com/theresa_may" TargetMode="External"/><Relationship Id="rId451" Type="http://schemas.openxmlformats.org/officeDocument/2006/relationships/hyperlink" Target="https://www.facebook.com/sbdeuba/" TargetMode="External"/><Relationship Id="rId493" Type="http://schemas.openxmlformats.org/officeDocument/2006/relationships/hyperlink" Target="https://www.facebook.com/andrej.plenkovic.rh/" TargetMode="External"/><Relationship Id="rId507" Type="http://schemas.openxmlformats.org/officeDocument/2006/relationships/hyperlink" Target="https://www.instagram.com/antoniocostapm/" TargetMode="External"/><Relationship Id="rId549" Type="http://schemas.openxmlformats.org/officeDocument/2006/relationships/hyperlink" Target="https://www.facebook.com/Barrow-PORG-189258704928602/" TargetMode="External"/><Relationship Id="rId714" Type="http://schemas.openxmlformats.org/officeDocument/2006/relationships/hyperlink" Target="https://en.wikipedia.org/wiki/Patrice_Trovoada" TargetMode="External"/><Relationship Id="rId756" Type="http://schemas.openxmlformats.org/officeDocument/2006/relationships/hyperlink" Target="https://en.wikipedia.org/wiki/Tallis_Obed_Moses" TargetMode="External"/><Relationship Id="rId50" Type="http://schemas.openxmlformats.org/officeDocument/2006/relationships/hyperlink" Target="https://www.facebook.com/hunsencambodia/" TargetMode="External"/><Relationship Id="rId104" Type="http://schemas.openxmlformats.org/officeDocument/2006/relationships/hyperlink" Target="https://www.facebook.com/TheBritishMonarchy/" TargetMode="External"/><Relationship Id="rId146" Type="http://schemas.openxmlformats.org/officeDocument/2006/relationships/hyperlink" Target="https://www.facebook.com/PresidentOfIndia/" TargetMode="External"/><Relationship Id="rId188" Type="http://schemas.openxmlformats.org/officeDocument/2006/relationships/hyperlink" Target="https://twitter.com/HaiderAlAbadi" TargetMode="External"/><Relationship Id="rId311" Type="http://schemas.openxmlformats.org/officeDocument/2006/relationships/hyperlink" Target="https://en.wikipedia.org/wiki/Khaltmaagiin_Battulga" TargetMode="External"/><Relationship Id="rId353" Type="http://schemas.openxmlformats.org/officeDocument/2006/relationships/hyperlink" Target="https://www.instagram.com/paologentiloni/" TargetMode="External"/><Relationship Id="rId395" Type="http://schemas.openxmlformats.org/officeDocument/2006/relationships/hyperlink" Target="https://www.facebook.com/ReuvenRivlin/" TargetMode="External"/><Relationship Id="rId409" Type="http://schemas.openxmlformats.org/officeDocument/2006/relationships/hyperlink" Target="https://en.wikipedia.org/wiki/Margrethe_II_of_Denmark" TargetMode="External"/><Relationship Id="rId560" Type="http://schemas.openxmlformats.org/officeDocument/2006/relationships/hyperlink" Target="https://www.facebook.com/ignaziocassis/" TargetMode="External"/><Relationship Id="rId92" Type="http://schemas.openxmlformats.org/officeDocument/2006/relationships/hyperlink" Target="https://www.facebook.com/TheBritishMonarchy/" TargetMode="External"/><Relationship Id="rId213" Type="http://schemas.openxmlformats.org/officeDocument/2006/relationships/hyperlink" Target="http://ashrafghani.af/" TargetMode="External"/><Relationship Id="rId420" Type="http://schemas.openxmlformats.org/officeDocument/2006/relationships/hyperlink" Target="https://en.wikipedia.org/wiki/Giorgi_Kvirikashvili" TargetMode="External"/><Relationship Id="rId616" Type="http://schemas.openxmlformats.org/officeDocument/2006/relationships/hyperlink" Target="https://en.wikipedia.org/wiki/Abdoulkader_Kamil_Mohamed" TargetMode="External"/><Relationship Id="rId658" Type="http://schemas.openxmlformats.org/officeDocument/2006/relationships/hyperlink" Target="https://en.wikipedia.org/wiki/Alois,_Hereditary_Prince_of_Liechtenstein" TargetMode="External"/><Relationship Id="rId255" Type="http://schemas.openxmlformats.org/officeDocument/2006/relationships/hyperlink" Target="https://twitter.com/Lenin" TargetMode="External"/><Relationship Id="rId297" Type="http://schemas.openxmlformats.org/officeDocument/2006/relationships/hyperlink" Target="https://en.wikipedia.org/wiki/Carl_XVI_Gustaf_of_Sweden" TargetMode="External"/><Relationship Id="rId462" Type="http://schemas.openxmlformats.org/officeDocument/2006/relationships/hyperlink" Target="https://www.facebook.com/PresidentofMalta/" TargetMode="External"/><Relationship Id="rId518" Type="http://schemas.openxmlformats.org/officeDocument/2006/relationships/hyperlink" Target="https://twitter.com/BorutPahor" TargetMode="External"/><Relationship Id="rId725" Type="http://schemas.openxmlformats.org/officeDocument/2006/relationships/hyperlink" Target="https://en.wikipedia.org/wiki/Omar_al-Bashir" TargetMode="External"/><Relationship Id="rId115" Type="http://schemas.openxmlformats.org/officeDocument/2006/relationships/hyperlink" Target="https://en.wikipedia.org/wiki/Abdel_Fattah_el-Sisi" TargetMode="External"/><Relationship Id="rId157" Type="http://schemas.openxmlformats.org/officeDocument/2006/relationships/hyperlink" Target="https://en.wikipedia.org/wiki/Nicol%C3%A1s_Maduro" TargetMode="External"/><Relationship Id="rId322" Type="http://schemas.openxmlformats.org/officeDocument/2006/relationships/hyperlink" Target="https://en.wikipedia.org/wiki/Edgar_Lungu" TargetMode="External"/><Relationship Id="rId364" Type="http://schemas.openxmlformats.org/officeDocument/2006/relationships/hyperlink" Target="https://en.wikipedia.org/wiki/Binali_Y%C4%B1ld%C4%B1r%C4%B1m" TargetMode="External"/><Relationship Id="rId61" Type="http://schemas.openxmlformats.org/officeDocument/2006/relationships/hyperlink" Target="https://twitter.com/RoyalFamily" TargetMode="External"/><Relationship Id="rId199" Type="http://schemas.openxmlformats.org/officeDocument/2006/relationships/hyperlink" Target="https://www.facebook.com/petroporoshenko/" TargetMode="External"/><Relationship Id="rId571" Type="http://schemas.openxmlformats.org/officeDocument/2006/relationships/hyperlink" Target="https://en.wikipedia.org/wiki/Jo%C3%A3o_Louren%C3%A7o" TargetMode="External"/><Relationship Id="rId627" Type="http://schemas.openxmlformats.org/officeDocument/2006/relationships/hyperlink" Target="https://en.wikipedia.org/wiki/Prokopis_Pavlopoulos" TargetMode="External"/><Relationship Id="rId669" Type="http://schemas.openxmlformats.org/officeDocument/2006/relationships/hyperlink" Target="https://en.wikipedia.org/wiki/Abdoulaye_Idrissa_Ma%C3%AFga" TargetMode="External"/><Relationship Id="rId19" Type="http://schemas.openxmlformats.org/officeDocument/2006/relationships/hyperlink" Target="https://www.youtube.com/channel/UCPeG-JX2dB90P3RgZbVNheg" TargetMode="External"/><Relationship Id="rId224" Type="http://schemas.openxmlformats.org/officeDocument/2006/relationships/hyperlink" Target="https://twitter.com/MichelTemer" TargetMode="External"/><Relationship Id="rId266" Type="http://schemas.openxmlformats.org/officeDocument/2006/relationships/hyperlink" Target="https://en.wikipedia.org/wiki/Rami_Hamdallah" TargetMode="External"/><Relationship Id="rId431" Type="http://schemas.openxmlformats.org/officeDocument/2006/relationships/hyperlink" Target="https://www.facebook.com/ssanchezceren/" TargetMode="External"/><Relationship Id="rId473" Type="http://schemas.openxmlformats.org/officeDocument/2006/relationships/hyperlink" Target="https://en.wikipedia.org/wiki/Pierre_Nkurunziza" TargetMode="External"/><Relationship Id="rId529" Type="http://schemas.openxmlformats.org/officeDocument/2006/relationships/hyperlink" Target="https://twitter.com/MiroCerar" TargetMode="External"/><Relationship Id="rId680" Type="http://schemas.openxmlformats.org/officeDocument/2006/relationships/hyperlink" Target="https://en.wikipedia.org/wiki/Mohammed_VI_of_Morocco" TargetMode="External"/><Relationship Id="rId736" Type="http://schemas.openxmlformats.org/officeDocument/2006/relationships/hyperlink" Target="https://en.wikipedia.org/wiki/Kokhir_Rasulzoda" TargetMode="External"/><Relationship Id="rId30" Type="http://schemas.openxmlformats.org/officeDocument/2006/relationships/hyperlink" Target="https://www.facebook.com/JustinPJTrudeau/" TargetMode="External"/><Relationship Id="rId126" Type="http://schemas.openxmlformats.org/officeDocument/2006/relationships/hyperlink" Target="https://en.wikipedia.org/wiki/Juan_Manuel_Santos" TargetMode="External"/><Relationship Id="rId168" Type="http://schemas.openxmlformats.org/officeDocument/2006/relationships/hyperlink" Target="https://twitter.com/moonriver365" TargetMode="External"/><Relationship Id="rId333" Type="http://schemas.openxmlformats.org/officeDocument/2006/relationships/hyperlink" Target="https://en.wikipedia.org/wiki/Erna_Solberg" TargetMode="External"/><Relationship Id="rId540" Type="http://schemas.openxmlformats.org/officeDocument/2006/relationships/hyperlink" Target="https://twitter.com/_BR_JSA" TargetMode="External"/><Relationship Id="rId72" Type="http://schemas.openxmlformats.org/officeDocument/2006/relationships/hyperlink" Target="https://www.facebook.com/TheBritishMonarchy/" TargetMode="External"/><Relationship Id="rId375" Type="http://schemas.openxmlformats.org/officeDocument/2006/relationships/hyperlink" Target="https://en.wikipedia.org/wiki/Volodymyr_Groysman" TargetMode="External"/><Relationship Id="rId582" Type="http://schemas.openxmlformats.org/officeDocument/2006/relationships/hyperlink" Target="https://en.wikipedia.org/wiki/Sandra_Mason" TargetMode="External"/><Relationship Id="rId638" Type="http://schemas.openxmlformats.org/officeDocument/2006/relationships/hyperlink" Target="https://en.wikipedia.org/wiki/Fuad_Masum" TargetMode="External"/><Relationship Id="rId3" Type="http://schemas.openxmlformats.org/officeDocument/2006/relationships/hyperlink" Target="https://twitter.com/narendramodi" TargetMode="External"/><Relationship Id="rId235" Type="http://schemas.openxmlformats.org/officeDocument/2006/relationships/hyperlink" Target="https://en.wikipedia.org/wiki/Edi_Rama" TargetMode="External"/><Relationship Id="rId277" Type="http://schemas.openxmlformats.org/officeDocument/2006/relationships/hyperlink" Target="https://en.wikipedia.org/wiki/Horacio_Cartes" TargetMode="External"/><Relationship Id="rId400" Type="http://schemas.openxmlformats.org/officeDocument/2006/relationships/hyperlink" Target="https://twitter.com/General_Aoun" TargetMode="External"/><Relationship Id="rId442" Type="http://schemas.openxmlformats.org/officeDocument/2006/relationships/hyperlink" Target="https://www.facebook.com/BejiCEOfficial/" TargetMode="External"/><Relationship Id="rId484" Type="http://schemas.openxmlformats.org/officeDocument/2006/relationships/hyperlink" Target="https://www.facebook.com/BersetAlain/" TargetMode="External"/><Relationship Id="rId705" Type="http://schemas.openxmlformats.org/officeDocument/2006/relationships/hyperlink" Target="https://en.wikipedia.org/wiki/Vladimir_Putin" TargetMode="External"/><Relationship Id="rId137" Type="http://schemas.openxmlformats.org/officeDocument/2006/relationships/hyperlink" Target="https://www.youtube.com/channel/UCFqGa9uitcB-fWyNZK2xImw" TargetMode="External"/><Relationship Id="rId302" Type="http://schemas.openxmlformats.org/officeDocument/2006/relationships/hyperlink" Target="https://en.wikipedia.org/wiki/William_Lai" TargetMode="External"/><Relationship Id="rId344" Type="http://schemas.openxmlformats.org/officeDocument/2006/relationships/hyperlink" Target="https://www.facebook.com/BeataSzydlo/" TargetMode="External"/><Relationship Id="rId691" Type="http://schemas.openxmlformats.org/officeDocument/2006/relationships/hyperlink" Target="https://en.wikipedia.org/wiki/Pak_Pong-ju" TargetMode="External"/><Relationship Id="rId747" Type="http://schemas.openxmlformats.org/officeDocument/2006/relationships/hyperlink" Target="https://en.wikipedia.org/wiki/Keith_Rowley" TargetMode="External"/><Relationship Id="rId41" Type="http://schemas.openxmlformats.org/officeDocument/2006/relationships/hyperlink" Target="https://twitter.com/MedvedevRussia/" TargetMode="External"/><Relationship Id="rId83" Type="http://schemas.openxmlformats.org/officeDocument/2006/relationships/hyperlink" Target="https://en.wikipedia.org/wiki/Elizabeth_II" TargetMode="External"/><Relationship Id="rId179" Type="http://schemas.openxmlformats.org/officeDocument/2006/relationships/hyperlink" Target="https://twitter.com/NAkufoAddo" TargetMode="External"/><Relationship Id="rId386" Type="http://schemas.openxmlformats.org/officeDocument/2006/relationships/hyperlink" Target="https://twitter.com/Andrej_Kiska" TargetMode="External"/><Relationship Id="rId551" Type="http://schemas.openxmlformats.org/officeDocument/2006/relationships/hyperlink" Target="https://www.facebook.com/MihaiTudosePM/" TargetMode="External"/><Relationship Id="rId593" Type="http://schemas.openxmlformats.org/officeDocument/2006/relationships/hyperlink" Target="https://en.wikipedia.org/wiki/Hassanal_Bolkiah" TargetMode="External"/><Relationship Id="rId607" Type="http://schemas.openxmlformats.org/officeDocument/2006/relationships/hyperlink" Target="https://en.wikipedia.org/wiki/Xi_Jinping" TargetMode="External"/><Relationship Id="rId649" Type="http://schemas.openxmlformats.org/officeDocument/2006/relationships/hyperlink" Target="https://en.wikipedia.org/wiki/Sapar_Isakov" TargetMode="External"/><Relationship Id="rId190" Type="http://schemas.openxmlformats.org/officeDocument/2006/relationships/hyperlink" Target="https://www.facebook.com/leehsienloong/" TargetMode="External"/><Relationship Id="rId204" Type="http://schemas.openxmlformats.org/officeDocument/2006/relationships/hyperlink" Target="https://www.facebook.com/aungsansuukyi/" TargetMode="External"/><Relationship Id="rId246" Type="http://schemas.openxmlformats.org/officeDocument/2006/relationships/hyperlink" Target="https://en.wikipedia.org/wiki/Shinz%C5%8D_Abe" TargetMode="External"/><Relationship Id="rId288" Type="http://schemas.openxmlformats.org/officeDocument/2006/relationships/hyperlink" Target="https://en.wikipedia.org/wiki/Macky_Sall" TargetMode="External"/><Relationship Id="rId411" Type="http://schemas.openxmlformats.org/officeDocument/2006/relationships/hyperlink" Target="https://www.instagram.com/detdanskekongehus/" TargetMode="External"/><Relationship Id="rId453" Type="http://schemas.openxmlformats.org/officeDocument/2006/relationships/hyperlink" Target="https://www.facebook.com/RamushHaradinajOfficial/" TargetMode="External"/><Relationship Id="rId509" Type="http://schemas.openxmlformats.org/officeDocument/2006/relationships/hyperlink" Target="https://www.facebook.com/halimahyacob/" TargetMode="External"/><Relationship Id="rId660" Type="http://schemas.openxmlformats.org/officeDocument/2006/relationships/hyperlink" Target="https://en.wikipedia.org/wiki/Saulius_Skvernelis" TargetMode="External"/><Relationship Id="rId106" Type="http://schemas.openxmlformats.org/officeDocument/2006/relationships/hyperlink" Target="https://www.instagram.com/theroyalfamily/" TargetMode="External"/><Relationship Id="rId313" Type="http://schemas.openxmlformats.org/officeDocument/2006/relationships/hyperlink" Target="https://twitter.com/BattulgaKh" TargetMode="External"/><Relationship Id="rId495" Type="http://schemas.openxmlformats.org/officeDocument/2006/relationships/hyperlink" Target="https://en.wikipedia.org/wiki/Ian_Khama" TargetMode="External"/><Relationship Id="rId716" Type="http://schemas.openxmlformats.org/officeDocument/2006/relationships/hyperlink" Target="https://en.wikipedia.org/wiki/Mahammed_Dionne" TargetMode="External"/><Relationship Id="rId758" Type="http://schemas.openxmlformats.org/officeDocument/2006/relationships/hyperlink" Target="https://en.wikipedia.org/wiki/Giuseppe_Bertello" TargetMode="External"/><Relationship Id="rId10" Type="http://schemas.openxmlformats.org/officeDocument/2006/relationships/hyperlink" Target="https://www.instagram.com/realdonaldtrump/" TargetMode="External"/><Relationship Id="rId52" Type="http://schemas.openxmlformats.org/officeDocument/2006/relationships/hyperlink" Target="https://www.facebook.com/TheBritishMonarchy/" TargetMode="External"/><Relationship Id="rId94" Type="http://schemas.openxmlformats.org/officeDocument/2006/relationships/hyperlink" Target="https://www.instagram.com/theroyalfamily/" TargetMode="External"/><Relationship Id="rId148" Type="http://schemas.openxmlformats.org/officeDocument/2006/relationships/hyperlink" Target="https://www.facebook.com/rodyduterte/" TargetMode="External"/><Relationship Id="rId355" Type="http://schemas.openxmlformats.org/officeDocument/2006/relationships/hyperlink" Target="https://www.facebook.com/MecheAraozF/" TargetMode="External"/><Relationship Id="rId397" Type="http://schemas.openxmlformats.org/officeDocument/2006/relationships/hyperlink" Target="https://www.instagram.com/presidentruvi/" TargetMode="External"/><Relationship Id="rId520" Type="http://schemas.openxmlformats.org/officeDocument/2006/relationships/hyperlink" Target="https://www.facebook.com/RaimondsVejonis/" TargetMode="External"/><Relationship Id="rId562" Type="http://schemas.openxmlformats.org/officeDocument/2006/relationships/hyperlink" Target="https://en.wikipedia.org/wiki/Danny_Faure" TargetMode="External"/><Relationship Id="rId618" Type="http://schemas.openxmlformats.org/officeDocument/2006/relationships/hyperlink" Target="https://en.wikipedia.org/wiki/Sherif_Ismail" TargetMode="External"/><Relationship Id="rId215" Type="http://schemas.openxmlformats.org/officeDocument/2006/relationships/hyperlink" Target="https://www.facebook.com/saadhariri/" TargetMode="External"/><Relationship Id="rId257" Type="http://schemas.openxmlformats.org/officeDocument/2006/relationships/hyperlink" Target="https://www.facebook.com/PresidentYoweriKagutaMuseveni/" TargetMode="External"/><Relationship Id="rId422" Type="http://schemas.openxmlformats.org/officeDocument/2006/relationships/hyperlink" Target="https://twitter.com/KvirikashviliGi" TargetMode="External"/><Relationship Id="rId464" Type="http://schemas.openxmlformats.org/officeDocument/2006/relationships/hyperlink" Target="https://en.wikipedia.org/wiki/Nicos_Anastasiades" TargetMode="External"/><Relationship Id="rId299" Type="http://schemas.openxmlformats.org/officeDocument/2006/relationships/hyperlink" Target="https://www.instagram.com/kungahuset/" TargetMode="External"/><Relationship Id="rId727" Type="http://schemas.openxmlformats.org/officeDocument/2006/relationships/hyperlink" Target="https://en.wikipedia.org/wiki/D%C3%A9si_Bouterse" TargetMode="External"/><Relationship Id="rId63" Type="http://schemas.openxmlformats.org/officeDocument/2006/relationships/hyperlink" Target="https://en.wikipedia.org/wiki/Elizabeth_II" TargetMode="External"/><Relationship Id="rId159" Type="http://schemas.openxmlformats.org/officeDocument/2006/relationships/hyperlink" Target="https://en.wikipedia.org/wiki/Pedro_Pablo_Kuczynski" TargetMode="External"/><Relationship Id="rId366" Type="http://schemas.openxmlformats.org/officeDocument/2006/relationships/hyperlink" Target="https://en.wikipedia.org/wiki/Aleksandar_Vu%C4%8Di%C4%87" TargetMode="External"/><Relationship Id="rId573" Type="http://schemas.openxmlformats.org/officeDocument/2006/relationships/hyperlink" Target="https://en.wikipedia.org/wiki/Gaston_Browne" TargetMode="External"/><Relationship Id="rId226" Type="http://schemas.openxmlformats.org/officeDocument/2006/relationships/hyperlink" Target="https://www.youtube.com/user/MichelTemer" TargetMode="External"/><Relationship Id="rId433" Type="http://schemas.openxmlformats.org/officeDocument/2006/relationships/hyperlink" Target="https://en.wikipedia.org/wiki/Giorgi_Margvelashvili" TargetMode="External"/><Relationship Id="rId640" Type="http://schemas.openxmlformats.org/officeDocument/2006/relationships/hyperlink" Target="https://en.wikipedia.org/wiki/Akihito" TargetMode="External"/><Relationship Id="rId738" Type="http://schemas.openxmlformats.org/officeDocument/2006/relationships/hyperlink" Target="https://en.wikipedia.org/wiki/Kassim_Majaliwa" TargetMode="External"/><Relationship Id="rId74" Type="http://schemas.openxmlformats.org/officeDocument/2006/relationships/hyperlink" Target="https://www.instagram.com/theroyalfamily/" TargetMode="External"/><Relationship Id="rId377" Type="http://schemas.openxmlformats.org/officeDocument/2006/relationships/hyperlink" Target="https://twitter.com/VGroysman" TargetMode="External"/><Relationship Id="rId500" Type="http://schemas.openxmlformats.org/officeDocument/2006/relationships/hyperlink" Target="https://en.wikipedia.org/wiki/Philippe_of_Belgium" TargetMode="External"/><Relationship Id="rId584" Type="http://schemas.openxmlformats.org/officeDocument/2006/relationships/hyperlink" Target="https://en.wikipedia.org/wiki/Andrei_Kobyakov" TargetMode="External"/><Relationship Id="rId5" Type="http://schemas.openxmlformats.org/officeDocument/2006/relationships/hyperlink" Target="https://www.youtube.com/user/narendramodi" TargetMode="External"/><Relationship Id="rId237" Type="http://schemas.openxmlformats.org/officeDocument/2006/relationships/hyperlink" Target="https://twitter.com/ediramaal" TargetMode="External"/><Relationship Id="rId444" Type="http://schemas.openxmlformats.org/officeDocument/2006/relationships/hyperlink" Target="https://www.facebook.com/otmanisaaddine/" TargetMode="External"/><Relationship Id="rId651" Type="http://schemas.openxmlformats.org/officeDocument/2006/relationships/hyperlink" Target="https://en.wikipedia.org/wiki/Bounnhang_Vorachith" TargetMode="External"/><Relationship Id="rId749" Type="http://schemas.openxmlformats.org/officeDocument/2006/relationships/hyperlink" Target="https://en.wikipedia.org/wiki/Gurbanguly_Berdimuhamedow" TargetMode="External"/><Relationship Id="rId290" Type="http://schemas.openxmlformats.org/officeDocument/2006/relationships/hyperlink" Target="https://twitter.com/Macky_Sall" TargetMode="External"/><Relationship Id="rId304" Type="http://schemas.openxmlformats.org/officeDocument/2006/relationships/hyperlink" Target="https://en.wikipedia.org/wiki/Willem-Alexander_of_the_Netherlands" TargetMode="External"/><Relationship Id="rId388" Type="http://schemas.openxmlformats.org/officeDocument/2006/relationships/hyperlink" Target="https://en.wikipedia.org/wiki/Lars_L%C3%B8kke_Rasmussen" TargetMode="External"/><Relationship Id="rId511" Type="http://schemas.openxmlformats.org/officeDocument/2006/relationships/hyperlink" Target="https://en.wikipedia.org/wiki/Michael_D._Higgins" TargetMode="External"/><Relationship Id="rId609" Type="http://schemas.openxmlformats.org/officeDocument/2006/relationships/hyperlink" Target="https://en.wikipedia.org/wiki/Azali_Assoumani" TargetMode="External"/><Relationship Id="rId85" Type="http://schemas.openxmlformats.org/officeDocument/2006/relationships/hyperlink" Target="https://twitter.com/RoyalFamily" TargetMode="External"/><Relationship Id="rId150" Type="http://schemas.openxmlformats.org/officeDocument/2006/relationships/hyperlink" Target="https://en.wikipedia.org/wiki/Abdullah_Abdullah" TargetMode="External"/><Relationship Id="rId595" Type="http://schemas.openxmlformats.org/officeDocument/2006/relationships/hyperlink" Target="https://en.wikipedia.org/wiki/Boyko_Borisov" TargetMode="External"/><Relationship Id="rId248" Type="http://schemas.openxmlformats.org/officeDocument/2006/relationships/hyperlink" Target="https://www.instagram.com/shinzoabe/" TargetMode="External"/><Relationship Id="rId455" Type="http://schemas.openxmlformats.org/officeDocument/2006/relationships/hyperlink" Target="https://en.wikipedia.org/wiki/Leo_Varadkar" TargetMode="External"/><Relationship Id="rId662" Type="http://schemas.openxmlformats.org/officeDocument/2006/relationships/hyperlink" Target="https://en.wikipedia.org/wiki/Gjorge_Ivanov" TargetMode="External"/><Relationship Id="rId12" Type="http://schemas.openxmlformats.org/officeDocument/2006/relationships/hyperlink" Target="https://en.wikipedia.org/wiki/Pope_Francis" TargetMode="External"/><Relationship Id="rId108" Type="http://schemas.openxmlformats.org/officeDocument/2006/relationships/hyperlink" Target="https://www.facebook.com/TheBritishMonarchy/" TargetMode="External"/><Relationship Id="rId315" Type="http://schemas.openxmlformats.org/officeDocument/2006/relationships/hyperlink" Target="https://www.facebook.com/D.Grybauskaite/" TargetMode="External"/><Relationship Id="rId522" Type="http://schemas.openxmlformats.org/officeDocument/2006/relationships/hyperlink" Target="https://en.wikipedia.org/wiki/Frank-Walter_Steinmeier" TargetMode="External"/><Relationship Id="rId96" Type="http://schemas.openxmlformats.org/officeDocument/2006/relationships/hyperlink" Target="https://www.facebook.com/TheBritishMonarchy/" TargetMode="External"/><Relationship Id="rId161" Type="http://schemas.openxmlformats.org/officeDocument/2006/relationships/hyperlink" Target="https://twitter.com/ppkamigo" TargetMode="External"/><Relationship Id="rId399" Type="http://schemas.openxmlformats.org/officeDocument/2006/relationships/hyperlink" Target="https://www.facebook.com/MichelAoun/" TargetMode="External"/><Relationship Id="rId259" Type="http://schemas.openxmlformats.org/officeDocument/2006/relationships/hyperlink" Target="https://en.wikipedia.org/wiki/Sebastian_Kurz" TargetMode="External"/><Relationship Id="rId466" Type="http://schemas.openxmlformats.org/officeDocument/2006/relationships/hyperlink" Target="https://twitter.com/AnastasiadesCY" TargetMode="External"/><Relationship Id="rId673" Type="http://schemas.openxmlformats.org/officeDocument/2006/relationships/hyperlink" Target="https://en.wikipedia.org/wiki/Ameenah_Gurib" TargetMode="External"/><Relationship Id="rId23" Type="http://schemas.openxmlformats.org/officeDocument/2006/relationships/hyperlink" Target="https://www.instagram.com/rterdogan/" TargetMode="External"/><Relationship Id="rId119" Type="http://schemas.openxmlformats.org/officeDocument/2006/relationships/hyperlink" Target="https://en.wikipedia.org/wiki/Najib_Razak" TargetMode="External"/><Relationship Id="rId326" Type="http://schemas.openxmlformats.org/officeDocument/2006/relationships/hyperlink" Target="https://twitter.com/moisejovenel" TargetMode="External"/><Relationship Id="rId533" Type="http://schemas.openxmlformats.org/officeDocument/2006/relationships/hyperlink" Target="https://www.facebook.com/jglafontant/" TargetMode="External"/><Relationship Id="rId740" Type="http://schemas.openxmlformats.org/officeDocument/2006/relationships/hyperlink" Target="https://en.wikipedia.org/wiki/Vajiralongkorn" TargetMode="External"/><Relationship Id="rId172" Type="http://schemas.openxmlformats.org/officeDocument/2006/relationships/hyperlink" Target="https://www.instagram.com/hrouhani/" TargetMode="External"/><Relationship Id="rId477" Type="http://schemas.openxmlformats.org/officeDocument/2006/relationships/hyperlink" Target="https://vk.com/dodonigor" TargetMode="External"/><Relationship Id="rId600" Type="http://schemas.openxmlformats.org/officeDocument/2006/relationships/hyperlink" Target="https://en.wikipedia.org/wiki/Norodom_Sihamoni" TargetMode="External"/><Relationship Id="rId684" Type="http://schemas.openxmlformats.org/officeDocument/2006/relationships/hyperlink" Target="https://en.wikipedia.org/wiki/Saara_Kuugongelwa" TargetMode="External"/><Relationship Id="rId337" Type="http://schemas.openxmlformats.org/officeDocument/2006/relationships/hyperlink" Target="https://en.wikipedia.org/wiki/Jigme_Khesar_Namgyel_Wangchuck" TargetMode="External"/><Relationship Id="rId34" Type="http://schemas.openxmlformats.org/officeDocument/2006/relationships/hyperlink" Target="https://en.wikipedia.org/wiki/Enrique_Pe%C3%B1a_Nieto" TargetMode="External"/><Relationship Id="rId544" Type="http://schemas.openxmlformats.org/officeDocument/2006/relationships/hyperlink" Target="https://www.facebook.com/bjarni.benediktsson.5/" TargetMode="External"/><Relationship Id="rId751" Type="http://schemas.openxmlformats.org/officeDocument/2006/relationships/hyperlink" Target="https://en.wikipedia.org/wiki/Enele_Sopoaga" TargetMode="External"/><Relationship Id="rId183" Type="http://schemas.openxmlformats.org/officeDocument/2006/relationships/hyperlink" Target="https://twitter.com/iingwen" TargetMode="External"/><Relationship Id="rId390" Type="http://schemas.openxmlformats.org/officeDocument/2006/relationships/hyperlink" Target="https://twitter.com/larsloekke" TargetMode="External"/><Relationship Id="rId404" Type="http://schemas.openxmlformats.org/officeDocument/2006/relationships/hyperlink" Target="https://www.linkedin.com/in/edouardphilippe/" TargetMode="External"/><Relationship Id="rId611" Type="http://schemas.openxmlformats.org/officeDocument/2006/relationships/hyperlink" Target="https://en.wikipedia.org/wiki/Alassane_Ouattara" TargetMode="External"/><Relationship Id="rId250" Type="http://schemas.openxmlformats.org/officeDocument/2006/relationships/hyperlink" Target="https://en.wikipedia.org/wiki/Danilo_Medina" TargetMode="External"/><Relationship Id="rId488" Type="http://schemas.openxmlformats.org/officeDocument/2006/relationships/hyperlink" Target="https://www.facebook.com/Karen.Karapetyan/" TargetMode="External"/><Relationship Id="rId695" Type="http://schemas.openxmlformats.org/officeDocument/2006/relationships/hyperlink" Target="https://en.wikipedia.org/wiki/Shahid_Khaqan_Abbasi" TargetMode="External"/><Relationship Id="rId709" Type="http://schemas.openxmlformats.org/officeDocument/2006/relationships/hyperlink" Target="https://en.wikipedia.org/wiki/Frederick_Ballantyne" TargetMode="External"/><Relationship Id="rId45" Type="http://schemas.openxmlformats.org/officeDocument/2006/relationships/hyperlink" Target="https://www.facebook.com/mauriciomacri/" TargetMode="External"/><Relationship Id="rId110" Type="http://schemas.openxmlformats.org/officeDocument/2006/relationships/hyperlink" Target="https://www.instagram.com/theroyalfamily/" TargetMode="External"/><Relationship Id="rId348" Type="http://schemas.openxmlformats.org/officeDocument/2006/relationships/hyperlink" Target="https://www.instagram.com/mirziyoyev_sh/" TargetMode="External"/><Relationship Id="rId555" Type="http://schemas.openxmlformats.org/officeDocument/2006/relationships/hyperlink" Target="https://www.youtube.com/user/presidenzarepubblica" TargetMode="External"/><Relationship Id="rId762" Type="http://schemas.openxmlformats.org/officeDocument/2006/relationships/hyperlink" Target="https://en.wikipedia.org/wiki/Emmerson_Mnangagwa" TargetMode="External"/><Relationship Id="rId194" Type="http://schemas.openxmlformats.org/officeDocument/2006/relationships/hyperlink" Target="https://en.wikipedia.org/wiki/Muhammadu_Buhari" TargetMode="External"/><Relationship Id="rId208" Type="http://schemas.openxmlformats.org/officeDocument/2006/relationships/hyperlink" Target="https://www.instagram.com/marianorajoy/" TargetMode="External"/><Relationship Id="rId415" Type="http://schemas.openxmlformats.org/officeDocument/2006/relationships/hyperlink" Target="https://www.facebook.com/AndrewHolnessJM/" TargetMode="External"/><Relationship Id="rId622" Type="http://schemas.openxmlformats.org/officeDocument/2006/relationships/hyperlink" Target="https://en.wikipedia.org/wiki/Mulatu_Teshome" TargetMode="External"/><Relationship Id="rId261" Type="http://schemas.openxmlformats.org/officeDocument/2006/relationships/hyperlink" Target="https://twitter.com/sebastiankurz" TargetMode="External"/><Relationship Id="rId499" Type="http://schemas.openxmlformats.org/officeDocument/2006/relationships/hyperlink" Target="https://twitter.com/GGJuliePayette" TargetMode="External"/><Relationship Id="rId56" Type="http://schemas.openxmlformats.org/officeDocument/2006/relationships/hyperlink" Target="https://www.facebook.com/TheBritishMonarchy/" TargetMode="External"/><Relationship Id="rId359" Type="http://schemas.openxmlformats.org/officeDocument/2006/relationships/hyperlink" Target="https://www.facebook.com/alexandervanderbellen/" TargetMode="External"/><Relationship Id="rId566" Type="http://schemas.openxmlformats.org/officeDocument/2006/relationships/hyperlink" Target="https://en.wikipedia.org/wiki/Timothy_Harris" TargetMode="External"/><Relationship Id="rId121" Type="http://schemas.openxmlformats.org/officeDocument/2006/relationships/hyperlink" Target="https://twitter.com/NajibRazak" TargetMode="External"/><Relationship Id="rId219" Type="http://schemas.openxmlformats.org/officeDocument/2006/relationships/hyperlink" Target="https://www.facebook.com/klausiohannis/" TargetMode="External"/><Relationship Id="rId426" Type="http://schemas.openxmlformats.org/officeDocument/2006/relationships/hyperlink" Target="https://www.instagram.com/charlesmichel/" TargetMode="External"/><Relationship Id="rId633" Type="http://schemas.openxmlformats.org/officeDocument/2006/relationships/hyperlink" Target="https://en.wikipedia.org/wiki/Moses_Nagamootoo" TargetMode="External"/><Relationship Id="rId67" Type="http://schemas.openxmlformats.org/officeDocument/2006/relationships/hyperlink" Target="https://en.wikipedia.org/wiki/Elizabeth_II" TargetMode="External"/><Relationship Id="rId272" Type="http://schemas.openxmlformats.org/officeDocument/2006/relationships/hyperlink" Target="https://www.instagram.com/markopinsta/" TargetMode="External"/><Relationship Id="rId577" Type="http://schemas.openxmlformats.org/officeDocument/2006/relationships/hyperlink" Target="https://en.wikipedia.org/wiki/Marguerite_Pindling" TargetMode="External"/><Relationship Id="rId700" Type="http://schemas.openxmlformats.org/officeDocument/2006/relationships/hyperlink" Target="https://en.wikipedia.org/wiki/Marcelo_Rebelo_de_Sousa" TargetMode="External"/><Relationship Id="rId132" Type="http://schemas.openxmlformats.org/officeDocument/2006/relationships/hyperlink" Target="https://twitter.com/UKenyatta" TargetMode="External"/><Relationship Id="rId437" Type="http://schemas.openxmlformats.org/officeDocument/2006/relationships/hyperlink" Target="https://en.wikipedia.org/wiki/Patrice_Talon" TargetMode="External"/><Relationship Id="rId644" Type="http://schemas.openxmlformats.org/officeDocument/2006/relationships/hyperlink" Target="https://en.wikipedia.org/wiki/Bakhytzhan_Sagintayev" TargetMode="External"/><Relationship Id="rId283" Type="http://schemas.openxmlformats.org/officeDocument/2006/relationships/hyperlink" Target="https://twitter.com/luisguillermosr" TargetMode="External"/><Relationship Id="rId490" Type="http://schemas.openxmlformats.org/officeDocument/2006/relationships/hyperlink" Target="https://en.wikipedia.org/wiki/Ilir_Meta" TargetMode="External"/><Relationship Id="rId504" Type="http://schemas.openxmlformats.org/officeDocument/2006/relationships/hyperlink" Target="https://twitter.com/IsmailOguelleh" TargetMode="External"/><Relationship Id="rId711" Type="http://schemas.openxmlformats.org/officeDocument/2006/relationships/hyperlink" Target="https://en.wikipedia.org/wiki/Tuilaepa_Aiono_Sailele_Malielegaoi" TargetMode="External"/><Relationship Id="rId78" Type="http://schemas.openxmlformats.org/officeDocument/2006/relationships/hyperlink" Target="https://www.instagram.com/theroyalfamily/" TargetMode="External"/><Relationship Id="rId143" Type="http://schemas.openxmlformats.org/officeDocument/2006/relationships/hyperlink" Target="https://www.youtube.com/channel/UCFqGa9uitcB-fWyNZK2xImw" TargetMode="External"/><Relationship Id="rId350" Type="http://schemas.openxmlformats.org/officeDocument/2006/relationships/hyperlink" Target="https://en.wikipedia.org/wiki/Paolo_Gentiloni" TargetMode="External"/><Relationship Id="rId588" Type="http://schemas.openxmlformats.org/officeDocument/2006/relationships/hyperlink" Target="https://en.wikipedia.org/wiki/Valentin_Inzko" TargetMode="External"/><Relationship Id="rId9" Type="http://schemas.openxmlformats.org/officeDocument/2006/relationships/hyperlink" Target="https://twitter.com/realdonaldtrump" TargetMode="External"/><Relationship Id="rId210" Type="http://schemas.openxmlformats.org/officeDocument/2006/relationships/hyperlink" Target="https://www.facebook.com/ashrafghani.af/" TargetMode="External"/><Relationship Id="rId448" Type="http://schemas.openxmlformats.org/officeDocument/2006/relationships/hyperlink" Target="https://www.instagram.com/josephmuscat_jm/" TargetMode="External"/><Relationship Id="rId655" Type="http://schemas.openxmlformats.org/officeDocument/2006/relationships/hyperlink" Target="https://en.wikipedia.org/wiki/Ellen_Johnson_Sirleaf" TargetMode="External"/><Relationship Id="rId294" Type="http://schemas.openxmlformats.org/officeDocument/2006/relationships/hyperlink" Target="https://en.wikipedia.org/wiki/Juan_Carlos_Varela" TargetMode="External"/><Relationship Id="rId308" Type="http://schemas.openxmlformats.org/officeDocument/2006/relationships/hyperlink" Target="https://en.wikipedia.org/wiki/Ranil_Wickremesinghe" TargetMode="External"/><Relationship Id="rId515" Type="http://schemas.openxmlformats.org/officeDocument/2006/relationships/hyperlink" Target="https://www.facebook.com/KerstiKaljulaid/" TargetMode="External"/><Relationship Id="rId722" Type="http://schemas.openxmlformats.org/officeDocument/2006/relationships/hyperlink" Target="https://en.wikipedia.org/wiki/Hassan_Ali_Khayre" TargetMode="External"/><Relationship Id="rId89" Type="http://schemas.openxmlformats.org/officeDocument/2006/relationships/hyperlink" Target="https://twitter.com/RoyalFamily" TargetMode="External"/><Relationship Id="rId154" Type="http://schemas.openxmlformats.org/officeDocument/2006/relationships/hyperlink" Target="https://www.facebook.com/Netanyahu/" TargetMode="External"/><Relationship Id="rId361" Type="http://schemas.openxmlformats.org/officeDocument/2006/relationships/hyperlink" Target="https://www.instagram.com/vanderbellen/" TargetMode="External"/><Relationship Id="rId599" Type="http://schemas.openxmlformats.org/officeDocument/2006/relationships/hyperlink" Target="https://en.wikipedia.org/wiki/Jorge_Carlos_Fonseca" TargetMode="External"/><Relationship Id="rId459" Type="http://schemas.openxmlformats.org/officeDocument/2006/relationships/hyperlink" Target="https://www.facebook.com/stefanlofven/" TargetMode="External"/><Relationship Id="rId666" Type="http://schemas.openxmlformats.org/officeDocument/2006/relationships/hyperlink" Target="https://en.wikipedia.org/wiki/Muhammad_V_of_Kelantan" TargetMode="External"/><Relationship Id="rId16" Type="http://schemas.openxmlformats.org/officeDocument/2006/relationships/hyperlink" Target="https://www.facebook.com/Jokowi/" TargetMode="External"/><Relationship Id="rId221" Type="http://schemas.openxmlformats.org/officeDocument/2006/relationships/hyperlink" Target="https://www.instagram.com/klausiohannis/" TargetMode="External"/><Relationship Id="rId319" Type="http://schemas.openxmlformats.org/officeDocument/2006/relationships/hyperlink" Target="https://en.wikipedia.org/wiki/Ilham_Aliyev" TargetMode="External"/><Relationship Id="rId526" Type="http://schemas.openxmlformats.org/officeDocument/2006/relationships/hyperlink" Target="https://www.facebook.com/GovernorGeneralNewZealand/" TargetMode="External"/><Relationship Id="rId733" Type="http://schemas.openxmlformats.org/officeDocument/2006/relationships/hyperlink" Target="https://en.wikipedia.org/wiki/Doris_Leuthard" TargetMode="External"/><Relationship Id="rId165" Type="http://schemas.openxmlformats.org/officeDocument/2006/relationships/hyperlink" Target="https://www.instagram.com/bundeskanzlerin/" TargetMode="External"/><Relationship Id="rId372" Type="http://schemas.openxmlformats.org/officeDocument/2006/relationships/hyperlink" Target="https://www.instagram.com/jacindaardern/" TargetMode="External"/><Relationship Id="rId677" Type="http://schemas.openxmlformats.org/officeDocument/2006/relationships/hyperlink" Target="https://en.wikipedia.org/wiki/Ukhnaagiin_Kh%C3%BCrels%C3%BCkh" TargetMode="External"/><Relationship Id="rId232" Type="http://schemas.openxmlformats.org/officeDocument/2006/relationships/hyperlink" Target="https://en.wikipedia.org/wiki/Jimmy_Morales" TargetMode="External"/><Relationship Id="rId27" Type="http://schemas.openxmlformats.org/officeDocument/2006/relationships/hyperlink" Target="https://www.youtube.com/user/HHSMohammedBinRashid" TargetMode="External"/><Relationship Id="rId537" Type="http://schemas.openxmlformats.org/officeDocument/2006/relationships/hyperlink" Target="https://en.wikipedia.org/wiki/Pavel_Filip" TargetMode="External"/><Relationship Id="rId744" Type="http://schemas.openxmlformats.org/officeDocument/2006/relationships/hyperlink" Target="https://en.wikipedia.org/wiki/Faure_Gnassingb%C3%A9" TargetMode="External"/><Relationship Id="rId80" Type="http://schemas.openxmlformats.org/officeDocument/2006/relationships/hyperlink" Target="https://www.facebook.com/TheBritishMonarchy/" TargetMode="External"/><Relationship Id="rId176" Type="http://schemas.openxmlformats.org/officeDocument/2006/relationships/hyperlink" Target="https://www.instagram.com/paulkagame/" TargetMode="External"/><Relationship Id="rId383" Type="http://schemas.openxmlformats.org/officeDocument/2006/relationships/hyperlink" Target="https://twitter.com/HashimThaciRKS" TargetMode="External"/><Relationship Id="rId590" Type="http://schemas.openxmlformats.org/officeDocument/2006/relationships/hyperlink" Target="https://en.wikipedia.org/wiki/Dragan_%C4%8Covi%C4%87" TargetMode="External"/><Relationship Id="rId604" Type="http://schemas.openxmlformats.org/officeDocument/2006/relationships/hyperlink" Target="https://en.wikipedia.org/wiki/Faustin-Archange_Touad%C3%A9ra" TargetMode="External"/><Relationship Id="rId243" Type="http://schemas.openxmlformats.org/officeDocument/2006/relationships/hyperlink" Target="https://www.facebook.com/tsiprasalexis/" TargetMode="External"/><Relationship Id="rId450" Type="http://schemas.openxmlformats.org/officeDocument/2006/relationships/hyperlink" Target="https://en.wikipedia.org/wiki/Sher_Bahadur_Deuba" TargetMode="External"/><Relationship Id="rId688" Type="http://schemas.openxmlformats.org/officeDocument/2006/relationships/hyperlink" Target="https://en.wikipedia.org/wiki/Daniel_Ortega" TargetMode="External"/><Relationship Id="rId38" Type="http://schemas.openxmlformats.org/officeDocument/2006/relationships/hyperlink" Target="https://www.youtube.com/user/gobiernofederal" TargetMode="External"/><Relationship Id="rId103" Type="http://schemas.openxmlformats.org/officeDocument/2006/relationships/hyperlink" Target="https://en.wikipedia.org/wiki/Elizabeth_II" TargetMode="External"/><Relationship Id="rId310" Type="http://schemas.openxmlformats.org/officeDocument/2006/relationships/hyperlink" Target="https://twitter.com/RW_UNP" TargetMode="External"/><Relationship Id="rId548" Type="http://schemas.openxmlformats.org/officeDocument/2006/relationships/hyperlink" Target="https://en.wikipedia.org/wiki/Adama_Barrow" TargetMode="External"/><Relationship Id="rId755" Type="http://schemas.openxmlformats.org/officeDocument/2006/relationships/hyperlink" Target="https://en.wikipedia.org/wiki/Abdulla_Aripov" TargetMode="External"/><Relationship Id="rId91" Type="http://schemas.openxmlformats.org/officeDocument/2006/relationships/hyperlink" Target="https://en.wikipedia.org/wiki/Elizabeth_II" TargetMode="External"/><Relationship Id="rId187" Type="http://schemas.openxmlformats.org/officeDocument/2006/relationships/hyperlink" Target="https://www.facebook.com/haider.alabadi.iraq/" TargetMode="External"/><Relationship Id="rId394" Type="http://schemas.openxmlformats.org/officeDocument/2006/relationships/hyperlink" Target="https://en.wikipedia.org/wiki/Reuven_Rivlin" TargetMode="External"/><Relationship Id="rId408" Type="http://schemas.openxmlformats.org/officeDocument/2006/relationships/hyperlink" Target="https://twitter.com/evoespueblo" TargetMode="External"/><Relationship Id="rId615" Type="http://schemas.openxmlformats.org/officeDocument/2006/relationships/hyperlink" Target="https://en.wikipedia.org/wiki/Bruno_Tshibala" TargetMode="External"/><Relationship Id="rId254" Type="http://schemas.openxmlformats.org/officeDocument/2006/relationships/hyperlink" Target="https://www.facebook.com/LeninMorenoEC/" TargetMode="External"/><Relationship Id="rId699" Type="http://schemas.openxmlformats.org/officeDocument/2006/relationships/hyperlink" Target="https://en.wikipedia.org/wiki/Peter_O%27Neill" TargetMode="External"/><Relationship Id="rId49" Type="http://schemas.openxmlformats.org/officeDocument/2006/relationships/hyperlink" Target="https://en.wikipedia.org/wiki/Hun_Sen" TargetMode="External"/><Relationship Id="rId114" Type="http://schemas.openxmlformats.org/officeDocument/2006/relationships/hyperlink" Target="https://www.instagram.com/theroyalfamily/" TargetMode="External"/><Relationship Id="rId461" Type="http://schemas.openxmlformats.org/officeDocument/2006/relationships/hyperlink" Target="https://en.wikipedia.org/wiki/Marie-Louise_Coleiro_Preca" TargetMode="External"/><Relationship Id="rId559" Type="http://schemas.openxmlformats.org/officeDocument/2006/relationships/hyperlink" Target="https://en.wikipedia.org/wiki/Ignazio_Cassis" TargetMode="External"/><Relationship Id="rId198" Type="http://schemas.openxmlformats.org/officeDocument/2006/relationships/hyperlink" Target="https://en.wikipedia.org/wiki/Petro_Poroshenko" TargetMode="External"/><Relationship Id="rId321" Type="http://schemas.openxmlformats.org/officeDocument/2006/relationships/hyperlink" Target="https://twitter.com/azpresident" TargetMode="External"/><Relationship Id="rId419" Type="http://schemas.openxmlformats.org/officeDocument/2006/relationships/hyperlink" Target="https://www.instagram.com/detnorskekongehus/" TargetMode="External"/><Relationship Id="rId626" Type="http://schemas.openxmlformats.org/officeDocument/2006/relationships/hyperlink" Target="https://en.wikipedia.org/wiki/Emmanuel_Issoze-Ngondet" TargetMode="External"/><Relationship Id="rId265" Type="http://schemas.openxmlformats.org/officeDocument/2006/relationships/hyperlink" Target="https://www.youtube.com/user/BouteflikaOfficielle" TargetMode="External"/><Relationship Id="rId472" Type="http://schemas.openxmlformats.org/officeDocument/2006/relationships/hyperlink" Target="https://www.facebook.com/prezidentcr/" TargetMode="External"/><Relationship Id="rId125" Type="http://schemas.openxmlformats.org/officeDocument/2006/relationships/hyperlink" Target="https://twitter.com/KingSalman" TargetMode="External"/><Relationship Id="rId332" Type="http://schemas.openxmlformats.org/officeDocument/2006/relationships/hyperlink" Target="https://www.facebook.com/orbanviktor/" TargetMode="External"/><Relationship Id="rId637" Type="http://schemas.openxmlformats.org/officeDocument/2006/relationships/hyperlink" Target="https://en.wikipedia.org/wiki/Ali_Khamenei" TargetMode="External"/><Relationship Id="rId276" Type="http://schemas.openxmlformats.org/officeDocument/2006/relationships/hyperlink" Target="https://twitter.com/mbachelet" TargetMode="External"/><Relationship Id="rId483" Type="http://schemas.openxmlformats.org/officeDocument/2006/relationships/hyperlink" Target="https://en.wikipedia.org/wiki/Alain_Berset" TargetMode="External"/><Relationship Id="rId690" Type="http://schemas.openxmlformats.org/officeDocument/2006/relationships/hyperlink" Target="https://en.wikipedia.org/wiki/Brigi_Rafini" TargetMode="External"/><Relationship Id="rId704" Type="http://schemas.openxmlformats.org/officeDocument/2006/relationships/hyperlink" Target="https://en.wikipedia.org/wiki/Cl%C3%A9ment_Mouamba" TargetMode="External"/><Relationship Id="rId40" Type="http://schemas.openxmlformats.org/officeDocument/2006/relationships/hyperlink" Target="https://www.facebook.com/Dmitry.Medvedev/" TargetMode="External"/><Relationship Id="rId136" Type="http://schemas.openxmlformats.org/officeDocument/2006/relationships/hyperlink" Target="https://www.instagram.com/emmanuelmacron/" TargetMode="External"/><Relationship Id="rId343" Type="http://schemas.openxmlformats.org/officeDocument/2006/relationships/hyperlink" Target="https://en.wikipedia.org/wiki/Beata_Szyd%C5%82o" TargetMode="External"/><Relationship Id="rId550" Type="http://schemas.openxmlformats.org/officeDocument/2006/relationships/hyperlink" Target="https://en.wikipedia.org/wiki/Mihai_Tudose" TargetMode="External"/><Relationship Id="rId203" Type="http://schemas.openxmlformats.org/officeDocument/2006/relationships/hyperlink" Target="https://en.wikipedia.org/wiki/Aung_San_Suu_Kyi" TargetMode="External"/><Relationship Id="rId648" Type="http://schemas.openxmlformats.org/officeDocument/2006/relationships/hyperlink" Target="https://en.wikipedia.org/wiki/Sooronbay_Jeenbekov" TargetMode="External"/><Relationship Id="rId287" Type="http://schemas.openxmlformats.org/officeDocument/2006/relationships/hyperlink" Target="https://www.instagram.com/theresamay/" TargetMode="External"/><Relationship Id="rId410" Type="http://schemas.openxmlformats.org/officeDocument/2006/relationships/hyperlink" Target="https://www.facebook.com/detdanskekongehus/" TargetMode="External"/><Relationship Id="rId494" Type="http://schemas.openxmlformats.org/officeDocument/2006/relationships/hyperlink" Target="https://twitter.com/AndrejPlenkovic" TargetMode="External"/><Relationship Id="rId508" Type="http://schemas.openxmlformats.org/officeDocument/2006/relationships/hyperlink" Target="https://en.wikipedia.org/wiki/Halimah_Yacob" TargetMode="External"/><Relationship Id="rId715" Type="http://schemas.openxmlformats.org/officeDocument/2006/relationships/hyperlink" Target="https://en.wikipedia.org/wiki/Evaristo_Carvalho" TargetMode="External"/><Relationship Id="rId147" Type="http://schemas.openxmlformats.org/officeDocument/2006/relationships/hyperlink" Target="https://en.wikipedia.org/wiki/Rodrigo_Duterte" TargetMode="External"/><Relationship Id="rId354" Type="http://schemas.openxmlformats.org/officeDocument/2006/relationships/hyperlink" Target="https://en.wikipedia.org/wiki/Mercedes_Ar%C3%A1oz" TargetMode="External"/><Relationship Id="rId51" Type="http://schemas.openxmlformats.org/officeDocument/2006/relationships/hyperlink" Target="https://en.wikipedia.org/wiki/Elizabeth_II" TargetMode="External"/><Relationship Id="rId561" Type="http://schemas.openxmlformats.org/officeDocument/2006/relationships/hyperlink" Target="https://twitter.com/ignaziocassis" TargetMode="External"/><Relationship Id="rId659" Type="http://schemas.openxmlformats.org/officeDocument/2006/relationships/hyperlink" Target="https://en.wikipedia.org/wiki/Adrian_Hasler" TargetMode="External"/><Relationship Id="rId214" Type="http://schemas.openxmlformats.org/officeDocument/2006/relationships/hyperlink" Target="https://en.wikipedia.org/wiki/Saad_Hariri" TargetMode="External"/><Relationship Id="rId298" Type="http://schemas.openxmlformats.org/officeDocument/2006/relationships/hyperlink" Target="https://www.facebook.com/Kungahuset/" TargetMode="External"/><Relationship Id="rId421" Type="http://schemas.openxmlformats.org/officeDocument/2006/relationships/hyperlink" Target="https://www.facebook.com/KvirikashviliOfficial/" TargetMode="External"/><Relationship Id="rId519" Type="http://schemas.openxmlformats.org/officeDocument/2006/relationships/hyperlink" Target="https://en.wikipedia.org/wiki/Raimonds_V%C4%93jonis" TargetMode="External"/><Relationship Id="rId158" Type="http://schemas.openxmlformats.org/officeDocument/2006/relationships/hyperlink" Target="https://twitter.com/NicolasMaduro" TargetMode="External"/><Relationship Id="rId726" Type="http://schemas.openxmlformats.org/officeDocument/2006/relationships/hyperlink" Target="https://en.wikipedia.org/wiki/Bakri_Hassan_Saleh" TargetMode="External"/><Relationship Id="rId62" Type="http://schemas.openxmlformats.org/officeDocument/2006/relationships/hyperlink" Target="https://www.instagram.com/theroyalfamily/" TargetMode="External"/><Relationship Id="rId365" Type="http://schemas.openxmlformats.org/officeDocument/2006/relationships/hyperlink" Target="https://www.facebook.com/tcbasbakan/" TargetMode="External"/><Relationship Id="rId572" Type="http://schemas.openxmlformats.org/officeDocument/2006/relationships/hyperlink" Target="https://en.wikipedia.org/wiki/Rodney_Williams_(governor-general)" TargetMode="External"/><Relationship Id="rId225" Type="http://schemas.openxmlformats.org/officeDocument/2006/relationships/hyperlink" Target="https://www.instagram.com/micheltemer/" TargetMode="External"/><Relationship Id="rId432" Type="http://schemas.openxmlformats.org/officeDocument/2006/relationships/hyperlink" Target="https://twitter.com/sanchezceren" TargetMode="External"/><Relationship Id="rId737" Type="http://schemas.openxmlformats.org/officeDocument/2006/relationships/hyperlink" Target="https://en.wikipedia.org/wiki/Emomali_Rahmon" TargetMode="External"/><Relationship Id="rId73" Type="http://schemas.openxmlformats.org/officeDocument/2006/relationships/hyperlink" Target="https://twitter.com/RoyalFamily" TargetMode="External"/><Relationship Id="rId169" Type="http://schemas.openxmlformats.org/officeDocument/2006/relationships/hyperlink" Target="https://www.instagram.com/moonjaein/" TargetMode="External"/><Relationship Id="rId376" Type="http://schemas.openxmlformats.org/officeDocument/2006/relationships/hyperlink" Target="https://www.facebook.com/volodymyrgroysman/" TargetMode="External"/><Relationship Id="rId583" Type="http://schemas.openxmlformats.org/officeDocument/2006/relationships/hyperlink" Target="https://en.wikipedia.org/wiki/Freundel_Stuar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witter.com/Pontifex_es" TargetMode="External"/><Relationship Id="rId3" Type="http://schemas.openxmlformats.org/officeDocument/2006/relationships/hyperlink" Target="https://twitter.com/Pontifex_ar" TargetMode="External"/><Relationship Id="rId7" Type="http://schemas.openxmlformats.org/officeDocument/2006/relationships/hyperlink" Target="https://twitter.com/Pontifex_de" TargetMode="External"/><Relationship Id="rId2" Type="http://schemas.openxmlformats.org/officeDocument/2006/relationships/hyperlink" Target="https://twitter.com/Pontifex_it" TargetMode="External"/><Relationship Id="rId1" Type="http://schemas.openxmlformats.org/officeDocument/2006/relationships/hyperlink" Target="https://twitter.com/Pontifex_ln" TargetMode="External"/><Relationship Id="rId6" Type="http://schemas.openxmlformats.org/officeDocument/2006/relationships/hyperlink" Target="https://twitter.com/Pontifex_pl" TargetMode="External"/><Relationship Id="rId5" Type="http://schemas.openxmlformats.org/officeDocument/2006/relationships/hyperlink" Target="https://twitter.com/Pontifex_pt" TargetMode="External"/><Relationship Id="rId4" Type="http://schemas.openxmlformats.org/officeDocument/2006/relationships/hyperlink" Target="https://twitter.com/Pontifex_fr" TargetMode="External"/><Relationship Id="rId9" Type="http://schemas.openxmlformats.org/officeDocument/2006/relationships/hyperlink" Target="https://twitter.com/Pontif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M901"/>
  <sheetViews>
    <sheetView tabSelected="1" zoomScale="115" zoomScaleNormal="115" workbookViewId="0">
      <pane xSplit="3" ySplit="5" topLeftCell="I6" activePane="bottomRight" state="frozen"/>
      <selection pane="topRight" activeCell="D1" sqref="D1"/>
      <selection pane="bottomLeft" activeCell="A6" sqref="A6"/>
      <selection pane="bottomRight" activeCell="N13" sqref="N13"/>
    </sheetView>
  </sheetViews>
  <sheetFormatPr defaultColWidth="14.42578125" defaultRowHeight="15.75" customHeight="1"/>
  <cols>
    <col min="1" max="1" width="28.7109375" customWidth="1"/>
    <col min="3" max="3" width="17.28515625" customWidth="1"/>
    <col min="4" max="4" width="31.7109375" customWidth="1"/>
    <col min="5" max="5" width="10.28515625" customWidth="1"/>
    <col min="6" max="6" width="21.140625" customWidth="1"/>
    <col min="8" max="8" width="21.7109375" customWidth="1"/>
    <col min="9" max="9" width="17.140625" customWidth="1"/>
    <col min="10" max="10" width="17.28515625" customWidth="1"/>
    <col min="12" max="13" width="14.42578125" hidden="1"/>
    <col min="14" max="14" width="16.7109375" customWidth="1"/>
    <col min="16" max="16" width="14.42578125" hidden="1"/>
    <col min="17" max="17" width="15.7109375" customWidth="1"/>
    <col min="19" max="19" width="16.7109375" customWidth="1"/>
    <col min="21" max="21" width="17.85546875" customWidth="1"/>
    <col min="26" max="27" width="14.42578125" hidden="1"/>
  </cols>
  <sheetData>
    <row r="1" spans="1:39" ht="15.75" customHeight="1">
      <c r="F1" s="1"/>
      <c r="H1" s="1"/>
      <c r="I1" s="2"/>
      <c r="J1" s="3"/>
      <c r="K1" s="2"/>
      <c r="L1" s="3"/>
      <c r="M1" s="3"/>
      <c r="N1" s="3"/>
      <c r="O1" s="2"/>
      <c r="P1" s="3"/>
      <c r="Q1" s="3"/>
      <c r="R1" s="2"/>
      <c r="S1" s="3"/>
      <c r="T1" s="2"/>
      <c r="U1" s="3"/>
      <c r="V1" s="2"/>
      <c r="W1" s="3"/>
      <c r="X1" s="3"/>
      <c r="Y1" s="2"/>
      <c r="Z1" s="3"/>
      <c r="AA1" s="3"/>
      <c r="AB1" s="3"/>
      <c r="AC1" s="3"/>
      <c r="AD1" s="3"/>
    </row>
    <row r="2" spans="1:39" ht="15.75" customHeight="1">
      <c r="F2" s="1"/>
      <c r="H2" s="1"/>
      <c r="I2" s="2"/>
      <c r="J2" s="3"/>
      <c r="K2" s="2"/>
      <c r="L2" s="3"/>
      <c r="M2" s="3"/>
      <c r="N2" s="3"/>
      <c r="O2" s="2"/>
      <c r="P2" s="3"/>
      <c r="Q2" s="3"/>
      <c r="R2" s="2"/>
      <c r="S2" s="3"/>
      <c r="T2" s="2"/>
      <c r="U2" s="3"/>
      <c r="V2" s="2"/>
      <c r="W2" s="3"/>
      <c r="X2" s="3"/>
      <c r="Y2" s="2"/>
      <c r="Z2" s="3"/>
      <c r="AA2" s="3"/>
      <c r="AB2" s="3"/>
      <c r="AC2" s="3"/>
      <c r="AD2" s="3"/>
    </row>
    <row r="3" spans="1:39" ht="15.75" customHeight="1">
      <c r="A3" s="1" t="str">
        <f ca="1">IFERROR(__xludf.DUMMYFUNCTION("IMPORTRANGE(""https://docs.google.com/spreadsheets/d/1ckJJ3xuB1AD2A_eleL2ylLO8h6kp81LlJuDv_26X9ec/edit#gid=340632962"",""World!A2:AD400"")"),"")</f>
        <v/>
      </c>
      <c r="B3" s="1" t="str">
        <f ca="1">IFERROR(__xludf.DUMMYFUNCTION("""COMPUTED_VALUE"""),"")</f>
        <v/>
      </c>
      <c r="C3" s="1" t="str">
        <f ca="1">IFERROR(__xludf.DUMMYFUNCTION("""COMPUTED_VALUE"""),"")</f>
        <v/>
      </c>
      <c r="D3" s="1" t="str">
        <f ca="1">IFERROR(__xludf.DUMMYFUNCTION("""COMPUTED_VALUE"""),"")</f>
        <v/>
      </c>
      <c r="E3" s="1" t="str">
        <f ca="1">IFERROR(__xludf.DUMMYFUNCTION("""COMPUTED_VALUE"""),"")</f>
        <v/>
      </c>
      <c r="F3" s="1" t="str">
        <f ca="1">IFERROR(__xludf.DUMMYFUNCTION("""COMPUTED_VALUE"""),"")</f>
        <v/>
      </c>
      <c r="G3" s="1" t="str">
        <f ca="1">IFERROR(__xludf.DUMMYFUNCTION("""COMPUTED_VALUE"""),"")</f>
        <v/>
      </c>
      <c r="H3" s="1" t="str">
        <f ca="1">IFERROR(__xludf.DUMMYFUNCTION("""COMPUTED_VALUE"""),"")</f>
        <v/>
      </c>
      <c r="I3" s="23" t="str">
        <f ca="1">IFERROR(__xludf.DUMMYFUNCTION("""COMPUTED_VALUE"""),"Data is updated daily at 04:00 CET")</f>
        <v>Data is updated daily at 04:00 CET</v>
      </c>
      <c r="J3" s="21"/>
      <c r="K3" s="21"/>
      <c r="L3" s="21"/>
      <c r="M3" s="21"/>
      <c r="N3" s="21"/>
      <c r="O3" s="21"/>
      <c r="P3" s="21"/>
      <c r="Q3" s="22"/>
      <c r="R3" s="20" t="str">
        <f ca="1">IFERROR(__xludf.DUMMYFUNCTION("""COMPUTED_VALUE"""),"Data is updated manually. Last update was on 17.01.2018")</f>
        <v>Data is updated manually. Last update was on 17.01.2018</v>
      </c>
      <c r="S3" s="21"/>
      <c r="T3" s="21"/>
      <c r="U3" s="21"/>
      <c r="V3" s="21"/>
      <c r="W3" s="21"/>
      <c r="X3" s="22"/>
      <c r="Y3" s="23" t="str">
        <f ca="1">IFERROR(__xludf.DUMMYFUNCTION("""COMPUTED_VALUE"""),"Data is updated daily at 04:00 CET")</f>
        <v>Data is updated daily at 04:00 CET</v>
      </c>
      <c r="Z3" s="21"/>
      <c r="AA3" s="21"/>
      <c r="AB3" s="21"/>
      <c r="AC3" s="21"/>
      <c r="AD3" s="22"/>
      <c r="AE3" s="1"/>
      <c r="AF3" s="1"/>
      <c r="AG3" s="1"/>
      <c r="AH3" s="1"/>
      <c r="AI3" s="1"/>
      <c r="AJ3" s="1"/>
      <c r="AK3" s="1"/>
      <c r="AL3" s="1"/>
      <c r="AM3" s="1"/>
    </row>
    <row r="4" spans="1:39">
      <c r="A4" t="str">
        <f ca="1">IFERROR(__xludf.DUMMYFUNCTION("""COMPUTED_VALUE"""),"")</f>
        <v/>
      </c>
      <c r="B4" t="str">
        <f ca="1">IFERROR(__xludf.DUMMYFUNCTION("""COMPUTED_VALUE"""),"")</f>
        <v/>
      </c>
      <c r="C4" t="str">
        <f ca="1">IFERROR(__xludf.DUMMYFUNCTION("""COMPUTED_VALUE"""),"")</f>
        <v/>
      </c>
      <c r="D4" t="str">
        <f ca="1">IFERROR(__xludf.DUMMYFUNCTION("""COMPUTED_VALUE"""),"")</f>
        <v/>
      </c>
      <c r="E4" t="str">
        <f ca="1">IFERROR(__xludf.DUMMYFUNCTION("""COMPUTED_VALUE"""),"")</f>
        <v/>
      </c>
      <c r="F4" s="1" t="str">
        <f ca="1">IFERROR(__xludf.DUMMYFUNCTION("""COMPUTED_VALUE"""),"As of january 18th. 2018")</f>
        <v>As of january 18th. 2018</v>
      </c>
      <c r="G4" t="str">
        <f ca="1">IFERROR(__xludf.DUMMYFUNCTION("""COMPUTED_VALUE"""),"")</f>
        <v/>
      </c>
      <c r="H4" s="1" t="str">
        <f ca="1">IFERROR(__xludf.DUMMYFUNCTION("""COMPUTED_VALUE"""),"")</f>
        <v/>
      </c>
      <c r="I4" s="24" t="str">
        <f ca="1">IFERROR(__xludf.DUMMYFUNCTION("""COMPUTED_VALUE"""),"Facebook")</f>
        <v>Facebook</v>
      </c>
      <c r="J4" s="25"/>
      <c r="K4" s="26" t="str">
        <f ca="1">IFERROR(__xludf.DUMMYFUNCTION("""COMPUTED_VALUE"""),"Twitter")</f>
        <v>Twitter</v>
      </c>
      <c r="L4" s="25"/>
      <c r="M4" s="25"/>
      <c r="N4" s="25"/>
      <c r="O4" s="29" t="str">
        <f ca="1">IFERROR(__xludf.DUMMYFUNCTION("""COMPUTED_VALUE"""),"Instagram")</f>
        <v>Instagram</v>
      </c>
      <c r="P4" s="25"/>
      <c r="Q4" s="25"/>
      <c r="R4" s="30" t="str">
        <f ca="1">IFERROR(__xludf.DUMMYFUNCTION("""COMPUTED_VALUE"""),"YouTube")</f>
        <v>YouTube</v>
      </c>
      <c r="S4" s="25"/>
      <c r="T4" s="28" t="str">
        <f ca="1">IFERROR(__xludf.DUMMYFUNCTION("""COMPUTED_VALUE"""),"Linkedin")</f>
        <v>Linkedin</v>
      </c>
      <c r="U4" s="25"/>
      <c r="V4" s="27" t="str">
        <f ca="1">IFERROR(__xludf.DUMMYFUNCTION("""COMPUTED_VALUE"""),"Possible Country Specific SoMe")</f>
        <v>Possible Country Specific SoMe</v>
      </c>
      <c r="W4" s="25"/>
      <c r="X4" s="25"/>
      <c r="Y4" s="31" t="str">
        <f ca="1">IFERROR(__xludf.DUMMYFUNCTION("""COMPUTED_VALUE"""),"Extra accounts")</f>
        <v>Extra accounts</v>
      </c>
      <c r="Z4" s="25"/>
      <c r="AA4" s="25"/>
      <c r="AB4" s="25"/>
      <c r="AC4" s="25"/>
      <c r="AD4" s="32"/>
    </row>
    <row r="5" spans="1:39" ht="15.75" customHeight="1">
      <c r="A5" s="6" t="str">
        <f ca="1">IFERROR(__xludf.DUMMYFUNCTION("""COMPUTED_VALUE"""),"Country")</f>
        <v>Country</v>
      </c>
      <c r="B5" s="6" t="str">
        <f ca="1">IFERROR(__xludf.DUMMYFUNCTION("""COMPUTED_VALUE"""),"Region")</f>
        <v>Region</v>
      </c>
      <c r="C5" s="6" t="str">
        <f ca="1">IFERROR(__xludf.DUMMYFUNCTION("""COMPUTED_VALUE"""),"World Leader")</f>
        <v>World Leader</v>
      </c>
      <c r="D5" s="6" t="str">
        <f ca="1">IFERROR(__xludf.DUMMYFUNCTION("""COMPUTED_VALUE"""),"Status")</f>
        <v>Status</v>
      </c>
      <c r="E5" s="6" t="str">
        <f ca="1">IFERROR(__xludf.DUMMYFUNCTION("""COMPUTED_VALUE"""),"Gender")</f>
        <v>Gender</v>
      </c>
      <c r="F5" s="1" t="str">
        <f ca="1">IFERROR(__xludf.DUMMYFUNCTION("""COMPUTED_VALUE"""),"Age")</f>
        <v>Age</v>
      </c>
      <c r="G5" s="6" t="str">
        <f ca="1">IFERROR(__xludf.DUMMYFUNCTION("""COMPUTED_VALUE"""),"Official title")</f>
        <v>Official title</v>
      </c>
      <c r="H5" s="1" t="str">
        <f ca="1">IFERROR(__xludf.DUMMYFUNCTION("""COMPUTED_VALUE"""),"Total followers")</f>
        <v>Total followers</v>
      </c>
      <c r="I5" s="7" t="str">
        <f ca="1">IFERROR(__xludf.DUMMYFUNCTION("""COMPUTED_VALUE"""),"Profile link")</f>
        <v>Profile link</v>
      </c>
      <c r="J5" s="6" t="str">
        <f ca="1">IFERROR(__xludf.DUMMYFUNCTION("""COMPUTED_VALUE"""),"Likes")</f>
        <v>Likes</v>
      </c>
      <c r="K5" s="8" t="str">
        <f ca="1">IFERROR(__xludf.DUMMYFUNCTION("""COMPUTED_VALUE"""),"Profile link")</f>
        <v>Profile link</v>
      </c>
      <c r="L5" s="6" t="str">
        <f ca="1">IFERROR(__xludf.DUMMYFUNCTION("""COMPUTED_VALUE"""),"User name")</f>
        <v>User name</v>
      </c>
      <c r="M5" s="6" t="str">
        <f ca="1">IFERROR(__xludf.DUMMYFUNCTION("""COMPUTED_VALUE"""),"Followers-helping file")</f>
        <v>Followers-helping file</v>
      </c>
      <c r="N5" s="6" t="str">
        <f ca="1">IFERROR(__xludf.DUMMYFUNCTION("""COMPUTED_VALUE"""),"Followers")</f>
        <v>Followers</v>
      </c>
      <c r="O5" s="8" t="str">
        <f ca="1">IFERROR(__xludf.DUMMYFUNCTION("""COMPUTED_VALUE"""),"Profile link")</f>
        <v>Profile link</v>
      </c>
      <c r="P5" s="6" t="str">
        <f ca="1">IFERROR(__xludf.DUMMYFUNCTION("""COMPUTED_VALUE"""),"User name")</f>
        <v>User name</v>
      </c>
      <c r="Q5" s="6" t="str">
        <f ca="1">IFERROR(__xludf.DUMMYFUNCTION("""COMPUTED_VALUE"""),"Followers")</f>
        <v>Followers</v>
      </c>
      <c r="R5" s="8" t="str">
        <f ca="1">IFERROR(__xludf.DUMMYFUNCTION("""COMPUTED_VALUE"""),"Profile link")</f>
        <v>Profile link</v>
      </c>
      <c r="S5" s="6" t="str">
        <f ca="1">IFERROR(__xludf.DUMMYFUNCTION("""COMPUTED_VALUE"""),"Subscribers")</f>
        <v>Subscribers</v>
      </c>
      <c r="T5" s="8" t="str">
        <f ca="1">IFERROR(__xludf.DUMMYFUNCTION("""COMPUTED_VALUE"""),"Profile link")</f>
        <v>Profile link</v>
      </c>
      <c r="U5" s="6" t="str">
        <f ca="1">IFERROR(__xludf.DUMMYFUNCTION("""COMPUTED_VALUE"""),"Followers")</f>
        <v>Followers</v>
      </c>
      <c r="V5" s="8" t="str">
        <f ca="1">IFERROR(__xludf.DUMMYFUNCTION("""COMPUTED_VALUE"""),"Profile link")</f>
        <v>Profile link</v>
      </c>
      <c r="W5" s="6" t="str">
        <f ca="1">IFERROR(__xludf.DUMMYFUNCTION("""COMPUTED_VALUE"""),"Followers")</f>
        <v>Followers</v>
      </c>
      <c r="X5" s="6" t="str">
        <f ca="1">IFERROR(__xludf.DUMMYFUNCTION("""COMPUTED_VALUE"""),"Social Media Name")</f>
        <v>Social Media Name</v>
      </c>
      <c r="Y5" s="8" t="str">
        <f ca="1">IFERROR(__xludf.DUMMYFUNCTION("""COMPUTED_VALUE"""),"Profile link")</f>
        <v>Profile link</v>
      </c>
      <c r="Z5" s="6" t="str">
        <f ca="1">IFERROR(__xludf.DUMMYFUNCTION("""COMPUTED_VALUE"""),"Username")</f>
        <v>Username</v>
      </c>
      <c r="AA5" s="6" t="str">
        <f ca="1">IFERROR(__xludf.DUMMYFUNCTION("""COMPUTED_VALUE"""),"Follwers Help-file")</f>
        <v>Follwers Help-file</v>
      </c>
      <c r="AB5" s="6" t="str">
        <f ca="1">IFERROR(__xludf.DUMMYFUNCTION("""COMPUTED_VALUE"""),"Followers")</f>
        <v>Followers</v>
      </c>
      <c r="AC5" s="6" t="str">
        <f ca="1">IFERROR(__xludf.DUMMYFUNCTION("""COMPUTED_VALUE"""),"SoMe")</f>
        <v>SoMe</v>
      </c>
      <c r="AD5" s="9" t="str">
        <f ca="1">IFERROR(__xludf.DUMMYFUNCTION("""COMPUTED_VALUE"""),"notes")</f>
        <v>notes</v>
      </c>
      <c r="AE5" s="6"/>
      <c r="AF5" s="6"/>
      <c r="AG5" s="6"/>
      <c r="AH5" s="6"/>
      <c r="AI5" s="6"/>
      <c r="AJ5" s="6"/>
      <c r="AK5" s="6"/>
      <c r="AL5" s="6"/>
      <c r="AM5" s="6"/>
    </row>
    <row r="6" spans="1:39" ht="15.75" customHeight="1">
      <c r="A6" t="str">
        <f ca="1">IFERROR(__xludf.DUMMYFUNCTION("""COMPUTED_VALUE"""),"India")</f>
        <v>India</v>
      </c>
      <c r="B6" t="str">
        <f ca="1">IFERROR(__xludf.DUMMYFUNCTION("""COMPUTED_VALUE"""),"Asia")</f>
        <v>Asia</v>
      </c>
      <c r="C6" s="4" t="str">
        <f ca="1">IFERROR(__xludf.DUMMYFUNCTION("""COMPUTED_VALUE"""),"Narendra Modi")</f>
        <v>Narendra Modi</v>
      </c>
      <c r="D6" t="str">
        <f ca="1">IFERROR(__xludf.DUMMYFUNCTION("""COMPUTED_VALUE"""),"Head of government")</f>
        <v>Head of government</v>
      </c>
      <c r="E6" t="str">
        <f ca="1">IFERROR(__xludf.DUMMYFUNCTION("""COMPUTED_VALUE"""),"Male")</f>
        <v>Male</v>
      </c>
      <c r="F6" s="1">
        <f ca="1">IFERROR(__xludf.DUMMYFUNCTION("""COMPUTED_VALUE"""),67)</f>
        <v>67</v>
      </c>
      <c r="G6" t="str">
        <f ca="1">IFERROR(__xludf.DUMMYFUNCTION("""COMPUTED_VALUE"""),"Prime Minister")</f>
        <v>Prime Minister</v>
      </c>
      <c r="H6" s="10" t="str">
        <f ca="1">IFERROR(__xludf.DUMMYFUNCTION("""COMPUTED_VALUE"""),"#N/A")</f>
        <v>#N/A</v>
      </c>
      <c r="I6" s="11" t="str">
        <f ca="1">IFERROR(__xludf.DUMMYFUNCTION("""COMPUTED_VALUE"""),"https://www.facebook.com/narendramodi/")</f>
        <v>https://www.facebook.com/narendramodi/</v>
      </c>
      <c r="J6" s="12">
        <f ca="1">IFERROR(__xludf.DUMMYFUNCTION("""COMPUTED_VALUE"""),43348418)</f>
        <v>43348418</v>
      </c>
      <c r="K6" s="13" t="str">
        <f ca="1">IFERROR(__xludf.DUMMYFUNCTION("""COMPUTED_VALUE"""),"https://twitter.com/narendramodi")</f>
        <v>https://twitter.com/narendramodi</v>
      </c>
      <c r="L6" s="12" t="str">
        <f ca="1">IFERROR(__xludf.DUMMYFUNCTION("""COMPUTED_VALUE"""),"Narendramodi")</f>
        <v>Narendramodi</v>
      </c>
      <c r="M6" s="12" t="str">
        <f ca="1">IFERROR(__xludf.DUMMYFUNCTION("""COMPUTED_VALUE"""),"")</f>
        <v/>
      </c>
      <c r="N6" s="12" t="str">
        <f ca="1">IFERROR(__xludf.DUMMYFUNCTION("""COMPUTED_VALUE"""),"47800000")</f>
        <v>47800000</v>
      </c>
      <c r="O6" s="13" t="str">
        <f ca="1">IFERROR(__xludf.DUMMYFUNCTION("""COMPUTED_VALUE"""),"https://www.instagram.com/narendramodi/")</f>
        <v>https://www.instagram.com/narendramodi/</v>
      </c>
      <c r="P6" s="12" t="str">
        <f ca="1">IFERROR(__xludf.DUMMYFUNCTION("""COMPUTED_VALUE"""),"narendramodi")</f>
        <v>narendramodi</v>
      </c>
      <c r="Q6" s="12" t="str">
        <f ca="1">IFERROR(__xludf.DUMMYFUNCTION("""COMPUTED_VALUE"""),"#N/A")</f>
        <v>#N/A</v>
      </c>
      <c r="R6" s="13" t="str">
        <f ca="1">IFERROR(__xludf.DUMMYFUNCTION("""COMPUTED_VALUE"""),"https://www.youtube.com/user/narendramodi")</f>
        <v>https://www.youtube.com/user/narendramodi</v>
      </c>
      <c r="S6" s="12">
        <f ca="1">IFERROR(__xludf.DUMMYFUNCTION("""COMPUTED_VALUE"""),779664)</f>
        <v>779664</v>
      </c>
      <c r="T6" s="13" t="str">
        <f ca="1">IFERROR(__xludf.DUMMYFUNCTION("""COMPUTED_VALUE"""),"https://www.linkedin.com/in/narendramodi/")</f>
        <v>https://www.linkedin.com/in/narendramodi/</v>
      </c>
      <c r="U6" s="12">
        <f ca="1">IFERROR(__xludf.DUMMYFUNCTION("""COMPUTED_VALUE"""),2452567)</f>
        <v>2452567</v>
      </c>
      <c r="V6" s="8" t="str">
        <f ca="1">IFERROR(__xludf.DUMMYFUNCTION("""COMPUTED_VALUE"""),"")</f>
        <v/>
      </c>
      <c r="W6" s="3" t="str">
        <f ca="1">IFERROR(__xludf.DUMMYFUNCTION("""COMPUTED_VALUE"""),"")</f>
        <v/>
      </c>
      <c r="X6" s="3" t="str">
        <f ca="1">IFERROR(__xludf.DUMMYFUNCTION("""COMPUTED_VALUE"""),"")</f>
        <v/>
      </c>
      <c r="Y6" s="8" t="str">
        <f ca="1">IFERROR(__xludf.DUMMYFUNCTION("""COMPUTED_VALUE"""),"")</f>
        <v/>
      </c>
      <c r="Z6" s="3" t="str">
        <f ca="1">IFERROR(__xludf.DUMMYFUNCTION("""COMPUTED_VALUE"""),"")</f>
        <v/>
      </c>
      <c r="AA6" s="3" t="str">
        <f ca="1">IFERROR(__xludf.DUMMYFUNCTION("""COMPUTED_VALUE"""),"")</f>
        <v/>
      </c>
      <c r="AB6" s="3" t="str">
        <f ca="1">IFERROR(__xludf.DUMMYFUNCTION("""COMPUTED_VALUE"""),"")</f>
        <v/>
      </c>
      <c r="AC6" s="3" t="str">
        <f ca="1">IFERROR(__xludf.DUMMYFUNCTION("""COMPUTED_VALUE"""),"")</f>
        <v/>
      </c>
      <c r="AD6" s="15" t="str">
        <f ca="1">IFERROR(__xludf.DUMMYFUNCTION("""COMPUTED_VALUE"""),"")</f>
        <v/>
      </c>
    </row>
    <row r="7" spans="1:39" ht="15.75" customHeight="1">
      <c r="A7" t="str">
        <f ca="1">IFERROR(__xludf.DUMMYFUNCTION("""COMPUTED_VALUE"""),"United States of America (USA)")</f>
        <v>United States of America (USA)</v>
      </c>
      <c r="B7" t="str">
        <f ca="1">IFERROR(__xludf.DUMMYFUNCTION("""COMPUTED_VALUE"""),"North America")</f>
        <v>North America</v>
      </c>
      <c r="C7" s="4" t="str">
        <f ca="1">IFERROR(__xludf.DUMMYFUNCTION("""COMPUTED_VALUE"""),"Donald Trump")</f>
        <v>Donald Trump</v>
      </c>
      <c r="D7" t="str">
        <f ca="1">IFERROR(__xludf.DUMMYFUNCTION("""COMPUTED_VALUE"""),"Head of both state and government")</f>
        <v>Head of both state and government</v>
      </c>
      <c r="E7" t="str">
        <f ca="1">IFERROR(__xludf.DUMMYFUNCTION("""COMPUTED_VALUE"""),"Male")</f>
        <v>Male</v>
      </c>
      <c r="F7" s="1">
        <f ca="1">IFERROR(__xludf.DUMMYFUNCTION("""COMPUTED_VALUE"""),71)</f>
        <v>71</v>
      </c>
      <c r="G7" t="str">
        <f ca="1">IFERROR(__xludf.DUMMYFUNCTION("""COMPUTED_VALUE"""),"President")</f>
        <v>President</v>
      </c>
      <c r="H7" s="10" t="str">
        <f ca="1">IFERROR(__xludf.DUMMYFUNCTION("""COMPUTED_VALUE"""),"#N/A")</f>
        <v>#N/A</v>
      </c>
      <c r="I7" s="11" t="str">
        <f ca="1">IFERROR(__xludf.DUMMYFUNCTION("""COMPUTED_VALUE"""),"https://www.facebook.com/DonaldTrump/")</f>
        <v>https://www.facebook.com/DonaldTrump/</v>
      </c>
      <c r="J7" s="12">
        <f ca="1">IFERROR(__xludf.DUMMYFUNCTION("""COMPUTED_VALUE"""),23658238)</f>
        <v>23658238</v>
      </c>
      <c r="K7" s="13" t="str">
        <f ca="1">IFERROR(__xludf.DUMMYFUNCTION("""COMPUTED_VALUE"""),"https://twitter.com/realdonaldtrump")</f>
        <v>https://twitter.com/realdonaldtrump</v>
      </c>
      <c r="L7" s="12" t="str">
        <f ca="1">IFERROR(__xludf.DUMMYFUNCTION("""COMPUTED_VALUE"""),"Realdonaldtrump")</f>
        <v>Realdonaldtrump</v>
      </c>
      <c r="M7" s="12">
        <f ca="1">IFERROR(__xludf.DUMMYFUNCTION("""COMPUTED_VALUE"""),60834323)</f>
        <v>60834323</v>
      </c>
      <c r="N7" s="12">
        <f ca="1">IFERROR(__xludf.DUMMYFUNCTION("""COMPUTED_VALUE"""),60834323)</f>
        <v>60834323</v>
      </c>
      <c r="O7" s="13" t="str">
        <f ca="1">IFERROR(__xludf.DUMMYFUNCTION("""COMPUTED_VALUE"""),"https://www.instagram.com/realdonaldtrump/")</f>
        <v>https://www.instagram.com/realdonaldtrump/</v>
      </c>
      <c r="P7" s="12" t="str">
        <f ca="1">IFERROR(__xludf.DUMMYFUNCTION("""COMPUTED_VALUE"""),"realdonaldtrump")</f>
        <v>realdonaldtrump</v>
      </c>
      <c r="Q7" s="12" t="str">
        <f ca="1">IFERROR(__xludf.DUMMYFUNCTION("""COMPUTED_VALUE"""),"#N/A")</f>
        <v>#N/A</v>
      </c>
      <c r="R7" s="13" t="str">
        <f ca="1">IFERROR(__xludf.DUMMYFUNCTION("""COMPUTED_VALUE"""),"https://www.youtube.com/channel/UCAql2DyGU2un1Ei2nMYsqOA")</f>
        <v>https://www.youtube.com/channel/UCAql2DyGU2un1Ei2nMYsqOA</v>
      </c>
      <c r="S7" s="12">
        <f ca="1">IFERROR(__xludf.DUMMYFUNCTION("""COMPUTED_VALUE"""),110246)</f>
        <v>110246</v>
      </c>
      <c r="T7" s="8" t="str">
        <f ca="1">IFERROR(__xludf.DUMMYFUNCTION("""COMPUTED_VALUE"""),"")</f>
        <v/>
      </c>
      <c r="U7" s="3" t="str">
        <f ca="1">IFERROR(__xludf.DUMMYFUNCTION("""COMPUTED_VALUE"""),"")</f>
        <v/>
      </c>
      <c r="V7" s="8" t="str">
        <f ca="1">IFERROR(__xludf.DUMMYFUNCTION("""COMPUTED_VALUE"""),"")</f>
        <v/>
      </c>
      <c r="W7" s="3" t="str">
        <f ca="1">IFERROR(__xludf.DUMMYFUNCTION("""COMPUTED_VALUE"""),"")</f>
        <v/>
      </c>
      <c r="X7" s="3" t="str">
        <f ca="1">IFERROR(__xludf.DUMMYFUNCTION("""COMPUTED_VALUE"""),"")</f>
        <v/>
      </c>
      <c r="Y7" s="8" t="str">
        <f ca="1">IFERROR(__xludf.DUMMYFUNCTION("""COMPUTED_VALUE"""),"")</f>
        <v/>
      </c>
      <c r="Z7" s="3" t="str">
        <f ca="1">IFERROR(__xludf.DUMMYFUNCTION("""COMPUTED_VALUE"""),"")</f>
        <v/>
      </c>
      <c r="AA7" s="3" t="str">
        <f ca="1">IFERROR(__xludf.DUMMYFUNCTION("""COMPUTED_VALUE"""),"")</f>
        <v/>
      </c>
      <c r="AB7" s="3" t="str">
        <f ca="1">IFERROR(__xludf.DUMMYFUNCTION("""COMPUTED_VALUE"""),"")</f>
        <v/>
      </c>
      <c r="AC7" s="3" t="str">
        <f ca="1">IFERROR(__xludf.DUMMYFUNCTION("""COMPUTED_VALUE"""),"")</f>
        <v/>
      </c>
      <c r="AD7" s="15" t="str">
        <f ca="1">IFERROR(__xludf.DUMMYFUNCTION("""COMPUTED_VALUE"""),"")</f>
        <v/>
      </c>
    </row>
    <row r="8" spans="1:39" ht="15.75" customHeight="1">
      <c r="A8" t="str">
        <f ca="1">IFERROR(__xludf.DUMMYFUNCTION("""COMPUTED_VALUE"""),"Vatican City (Holy See)")</f>
        <v>Vatican City (Holy See)</v>
      </c>
      <c r="B8" t="str">
        <f ca="1">IFERROR(__xludf.DUMMYFUNCTION("""COMPUTED_VALUE"""),"Europe")</f>
        <v>Europe</v>
      </c>
      <c r="C8" s="4" t="str">
        <f ca="1">IFERROR(__xludf.DUMMYFUNCTION("""COMPUTED_VALUE"""),"Pope Francis")</f>
        <v>Pope Francis</v>
      </c>
      <c r="D8" t="str">
        <f ca="1">IFERROR(__xludf.DUMMYFUNCTION("""COMPUTED_VALUE"""),"Head of state")</f>
        <v>Head of state</v>
      </c>
      <c r="E8" t="str">
        <f ca="1">IFERROR(__xludf.DUMMYFUNCTION("""COMPUTED_VALUE"""),"Male")</f>
        <v>Male</v>
      </c>
      <c r="F8" s="1">
        <f ca="1">IFERROR(__xludf.DUMMYFUNCTION("""COMPUTED_VALUE"""),81)</f>
        <v>81</v>
      </c>
      <c r="G8" t="str">
        <f ca="1">IFERROR(__xludf.DUMMYFUNCTION("""COMPUTED_VALUE"""),"Sovereign")</f>
        <v>Sovereign</v>
      </c>
      <c r="H8" s="10" t="str">
        <f ca="1">IFERROR(__xludf.DUMMYFUNCTION("""COMPUTED_VALUE"""),"#REF!")</f>
        <v>#REF!</v>
      </c>
      <c r="I8" s="7" t="str">
        <f ca="1">IFERROR(__xludf.DUMMYFUNCTION("""COMPUTED_VALUE"""),"")</f>
        <v/>
      </c>
      <c r="J8" s="12" t="str">
        <f ca="1">IFERROR(__xludf.DUMMYFUNCTION("""COMPUTED_VALUE"""),"")</f>
        <v/>
      </c>
      <c r="K8" s="13" t="str">
        <f ca="1">IFERROR(__xludf.DUMMYFUNCTION("""COMPUTED_VALUE"""),"https://twitter.com/Pontifex")</f>
        <v>https://twitter.com/Pontifex</v>
      </c>
      <c r="L8" s="12" t="str">
        <f ca="1">IFERROR(__xludf.DUMMYFUNCTION("""COMPUTED_VALUE"""),"Pontifex")</f>
        <v>Pontifex</v>
      </c>
      <c r="M8" s="12" t="str">
        <f ca="1">IFERROR(__xludf.DUMMYFUNCTION("""COMPUTED_VALUE"""),"")</f>
        <v/>
      </c>
      <c r="N8" s="12" t="str">
        <f ca="1">IFERROR(__xludf.DUMMYFUNCTION("""COMPUTED_VALUE"""),"18000000!")</f>
        <v>18000000!</v>
      </c>
      <c r="O8" s="13" t="str">
        <f ca="1">IFERROR(__xludf.DUMMYFUNCTION("""COMPUTED_VALUE"""),"https://www.instagram.com/franciscus/")</f>
        <v>https://www.instagram.com/franciscus/</v>
      </c>
      <c r="P8" s="12" t="str">
        <f ca="1">IFERROR(__xludf.DUMMYFUNCTION("""COMPUTED_VALUE"""),"franciscus")</f>
        <v>franciscus</v>
      </c>
      <c r="Q8" s="12" t="str">
        <f ca="1">IFERROR(__xludf.DUMMYFUNCTION("""COMPUTED_VALUE"""),"#N/A")</f>
        <v>#N/A</v>
      </c>
      <c r="R8" s="8" t="str">
        <f ca="1">IFERROR(__xludf.DUMMYFUNCTION("""COMPUTED_VALUE"""),"")</f>
        <v/>
      </c>
      <c r="S8" s="3" t="str">
        <f ca="1">IFERROR(__xludf.DUMMYFUNCTION("""COMPUTED_VALUE"""),"")</f>
        <v/>
      </c>
      <c r="T8" s="8" t="str">
        <f ca="1">IFERROR(__xludf.DUMMYFUNCTION("""COMPUTED_VALUE"""),"")</f>
        <v/>
      </c>
      <c r="U8" s="3" t="str">
        <f ca="1">IFERROR(__xludf.DUMMYFUNCTION("""COMPUTED_VALUE"""),"")</f>
        <v/>
      </c>
      <c r="V8" s="8" t="str">
        <f ca="1">IFERROR(__xludf.DUMMYFUNCTION("""COMPUTED_VALUE"""),"")</f>
        <v/>
      </c>
      <c r="W8" s="3" t="str">
        <f ca="1">IFERROR(__xludf.DUMMYFUNCTION("""COMPUTED_VALUE"""),"")</f>
        <v/>
      </c>
      <c r="X8" s="3" t="str">
        <f ca="1">IFERROR(__xludf.DUMMYFUNCTION("""COMPUTED_VALUE"""),"")</f>
        <v/>
      </c>
      <c r="Y8" s="8" t="str">
        <f ca="1">IFERROR(__xludf.DUMMYFUNCTION("""COMPUTED_VALUE"""),"See sheet ""Pope Francis""")</f>
        <v>See sheet "Pope Francis"</v>
      </c>
      <c r="Z8" s="3" t="str">
        <f ca="1">IFERROR(__xludf.DUMMYFUNCTION("""COMPUTED_VALUE"""),"")</f>
        <v/>
      </c>
      <c r="AA8" s="3" t="str">
        <f ca="1">IFERROR(__xludf.DUMMYFUNCTION("""COMPUTED_VALUE"""),"")</f>
        <v/>
      </c>
      <c r="AB8" s="3" t="str">
        <f ca="1">IFERROR(__xludf.DUMMYFUNCTION("""COMPUTED_VALUE"""),"")</f>
        <v/>
      </c>
      <c r="AC8" s="3" t="str">
        <f ca="1">IFERROR(__xludf.DUMMYFUNCTION("""COMPUTED_VALUE"""),"Twitter")</f>
        <v>Twitter</v>
      </c>
      <c r="AD8" s="15" t="str">
        <f ca="1">IFERROR(__xludf.DUMMYFUNCTION("""COMPUTED_VALUE"""),"Multiple accounts in: Latin, Italian, Spanish, Portuguese, French, German, Polish, Arabic (For info check sheet ""Pope Francis (Vatican State)")</f>
        <v>Multiple accounts in: Latin, Italian, Spanish, Portuguese, French, German, Polish, Arabic (For info check sheet "Pope Francis (Vatican State)</v>
      </c>
    </row>
    <row r="9" spans="1:39" ht="15.75" customHeight="1">
      <c r="A9" t="str">
        <f ca="1">IFERROR(__xludf.DUMMYFUNCTION("""COMPUTED_VALUE"""),"Indonesia")</f>
        <v>Indonesia</v>
      </c>
      <c r="B9" t="str">
        <f ca="1">IFERROR(__xludf.DUMMYFUNCTION("""COMPUTED_VALUE"""),"Asia")</f>
        <v>Asia</v>
      </c>
      <c r="C9" s="4" t="str">
        <f ca="1">IFERROR(__xludf.DUMMYFUNCTION("""COMPUTED_VALUE"""),"Joko Widodo")</f>
        <v>Joko Widodo</v>
      </c>
      <c r="D9" t="str">
        <f ca="1">IFERROR(__xludf.DUMMYFUNCTION("""COMPUTED_VALUE"""),"Head of state")</f>
        <v>Head of state</v>
      </c>
      <c r="E9" t="str">
        <f ca="1">IFERROR(__xludf.DUMMYFUNCTION("""COMPUTED_VALUE"""),"Male")</f>
        <v>Male</v>
      </c>
      <c r="F9" s="1">
        <f ca="1">IFERROR(__xludf.DUMMYFUNCTION("""COMPUTED_VALUE"""),56)</f>
        <v>56</v>
      </c>
      <c r="G9" t="str">
        <f ca="1">IFERROR(__xludf.DUMMYFUNCTION("""COMPUTED_VALUE"""),"President")</f>
        <v>President</v>
      </c>
      <c r="H9" s="10" t="str">
        <f ca="1">IFERROR(__xludf.DUMMYFUNCTION("""COMPUTED_VALUE"""),"#N/A")</f>
        <v>#N/A</v>
      </c>
      <c r="I9" s="11" t="str">
        <f ca="1">IFERROR(__xludf.DUMMYFUNCTION("""COMPUTED_VALUE"""),"https://www.facebook.com/Jokowi/")</f>
        <v>https://www.facebook.com/Jokowi/</v>
      </c>
      <c r="J9" s="12">
        <f ca="1">IFERROR(__xludf.DUMMYFUNCTION("""COMPUTED_VALUE"""),8740729)</f>
        <v>8740729</v>
      </c>
      <c r="K9" s="13" t="str">
        <f ca="1">IFERROR(__xludf.DUMMYFUNCTION("""COMPUTED_VALUE"""),"https://twitter.com/jokowi")</f>
        <v>https://twitter.com/jokowi</v>
      </c>
      <c r="L9" s="12" t="str">
        <f ca="1">IFERROR(__xludf.DUMMYFUNCTION("""COMPUTED_VALUE"""),"Jokowi")</f>
        <v>Jokowi</v>
      </c>
      <c r="M9" s="12" t="str">
        <f ca="1">IFERROR(__xludf.DUMMYFUNCTION("""COMPUTED_VALUE"""),"")</f>
        <v/>
      </c>
      <c r="N9" s="12" t="str">
        <f ca="1">IFERROR(__xludf.DUMMYFUNCTION("""COMPUTED_VALUE"""),"11500000")</f>
        <v>11500000</v>
      </c>
      <c r="O9" s="13" t="str">
        <f ca="1">IFERROR(__xludf.DUMMYFUNCTION("""COMPUTED_VALUE"""),"https://www.instagram.com/jokowi/")</f>
        <v>https://www.instagram.com/jokowi/</v>
      </c>
      <c r="P9" s="12" t="str">
        <f ca="1">IFERROR(__xludf.DUMMYFUNCTION("""COMPUTED_VALUE"""),"jokowi")</f>
        <v>jokowi</v>
      </c>
      <c r="Q9" s="12" t="str">
        <f ca="1">IFERROR(__xludf.DUMMYFUNCTION("""COMPUTED_VALUE"""),"#N/A")</f>
        <v>#N/A</v>
      </c>
      <c r="R9" s="13" t="str">
        <f ca="1">IFERROR(__xludf.DUMMYFUNCTION("""COMPUTED_VALUE"""),"https://www.youtube.com/channel/UCPeG-JX2dB90P3RgZbVNheg")</f>
        <v>https://www.youtube.com/channel/UCPeG-JX2dB90P3RgZbVNheg</v>
      </c>
      <c r="S9" s="12">
        <f ca="1">IFERROR(__xludf.DUMMYFUNCTION("""COMPUTED_VALUE"""),463142)</f>
        <v>463142</v>
      </c>
      <c r="T9" s="8" t="str">
        <f ca="1">IFERROR(__xludf.DUMMYFUNCTION("""COMPUTED_VALUE"""),"")</f>
        <v/>
      </c>
      <c r="U9" s="3" t="str">
        <f ca="1">IFERROR(__xludf.DUMMYFUNCTION("""COMPUTED_VALUE"""),"")</f>
        <v/>
      </c>
      <c r="V9" s="8" t="str">
        <f ca="1">IFERROR(__xludf.DUMMYFUNCTION("""COMPUTED_VALUE"""),"")</f>
        <v/>
      </c>
      <c r="W9" s="3" t="str">
        <f ca="1">IFERROR(__xludf.DUMMYFUNCTION("""COMPUTED_VALUE"""),"")</f>
        <v/>
      </c>
      <c r="X9" s="3" t="str">
        <f ca="1">IFERROR(__xludf.DUMMYFUNCTION("""COMPUTED_VALUE"""),"")</f>
        <v/>
      </c>
      <c r="Y9" s="8" t="str">
        <f ca="1">IFERROR(__xludf.DUMMYFUNCTION("""COMPUTED_VALUE"""),"")</f>
        <v/>
      </c>
      <c r="Z9" s="3" t="str">
        <f ca="1">IFERROR(__xludf.DUMMYFUNCTION("""COMPUTED_VALUE"""),"")</f>
        <v/>
      </c>
      <c r="AA9" s="3" t="str">
        <f ca="1">IFERROR(__xludf.DUMMYFUNCTION("""COMPUTED_VALUE"""),"")</f>
        <v/>
      </c>
      <c r="AB9" s="3" t="str">
        <f ca="1">IFERROR(__xludf.DUMMYFUNCTION("""COMPUTED_VALUE"""),"")</f>
        <v/>
      </c>
      <c r="AC9" s="3" t="str">
        <f ca="1">IFERROR(__xludf.DUMMYFUNCTION("""COMPUTED_VALUE"""),"")</f>
        <v/>
      </c>
      <c r="AD9" s="15" t="str">
        <f ca="1">IFERROR(__xludf.DUMMYFUNCTION("""COMPUTED_VALUE"""),"")</f>
        <v/>
      </c>
    </row>
    <row r="10" spans="1:39" ht="15.75" customHeight="1">
      <c r="A10" t="str">
        <f ca="1">IFERROR(__xludf.DUMMYFUNCTION("""COMPUTED_VALUE"""),"Turkey")</f>
        <v>Turkey</v>
      </c>
      <c r="B10" t="str">
        <f ca="1">IFERROR(__xludf.DUMMYFUNCTION("""COMPUTED_VALUE"""),"Europe")</f>
        <v>Europe</v>
      </c>
      <c r="C10" s="4" t="str">
        <f ca="1">IFERROR(__xludf.DUMMYFUNCTION("""COMPUTED_VALUE"""),"Recep Tayyip Erdoğan")</f>
        <v>Recep Tayyip Erdoğan</v>
      </c>
      <c r="D10" t="str">
        <f ca="1">IFERROR(__xludf.DUMMYFUNCTION("""COMPUTED_VALUE"""),"Head of state")</f>
        <v>Head of state</v>
      </c>
      <c r="E10" t="str">
        <f ca="1">IFERROR(__xludf.DUMMYFUNCTION("""COMPUTED_VALUE"""),"Male")</f>
        <v>Male</v>
      </c>
      <c r="F10" s="1">
        <f ca="1">IFERROR(__xludf.DUMMYFUNCTION("""COMPUTED_VALUE"""),63)</f>
        <v>63</v>
      </c>
      <c r="G10" t="str">
        <f ca="1">IFERROR(__xludf.DUMMYFUNCTION("""COMPUTED_VALUE"""),"President")</f>
        <v>President</v>
      </c>
      <c r="H10" s="10" t="str">
        <f ca="1">IFERROR(__xludf.DUMMYFUNCTION("""COMPUTED_VALUE"""),"#N/A")</f>
        <v>#N/A</v>
      </c>
      <c r="I10" s="11" t="str">
        <f ca="1">IFERROR(__xludf.DUMMYFUNCTION("""COMPUTED_VALUE"""),"https://www.facebook.com/RecepTayyipErdogan/")</f>
        <v>https://www.facebook.com/RecepTayyipErdogan/</v>
      </c>
      <c r="J10" s="12">
        <f ca="1">IFERROR(__xludf.DUMMYFUNCTION("""COMPUTED_VALUE"""),9039233)</f>
        <v>9039233</v>
      </c>
      <c r="K10" s="13" t="str">
        <f ca="1">IFERROR(__xludf.DUMMYFUNCTION("""COMPUTED_VALUE"""),"https://twitter.com/RT_Erdogan")</f>
        <v>https://twitter.com/RT_Erdogan</v>
      </c>
      <c r="L10" s="12" t="str">
        <f ca="1">IFERROR(__xludf.DUMMYFUNCTION("""COMPUTED_VALUE"""),"Rt_Erdogan")</f>
        <v>Rt_Erdogan</v>
      </c>
      <c r="M10" s="12" t="str">
        <f ca="1">IFERROR(__xludf.DUMMYFUNCTION("""COMPUTED_VALUE"""),"")</f>
        <v/>
      </c>
      <c r="N10" s="12">
        <f ca="1">IFERROR(__xludf.DUMMYFUNCTION("""COMPUTED_VALUE"""),14000000)</f>
        <v>14000000</v>
      </c>
      <c r="O10" s="13" t="str">
        <f ca="1">IFERROR(__xludf.DUMMYFUNCTION("""COMPUTED_VALUE"""),"https://www.instagram.com/rterdogan/")</f>
        <v>https://www.instagram.com/rterdogan/</v>
      </c>
      <c r="P10" s="12" t="str">
        <f ca="1">IFERROR(__xludf.DUMMYFUNCTION("""COMPUTED_VALUE"""),"rterdogan")</f>
        <v>rterdogan</v>
      </c>
      <c r="Q10" s="12" t="str">
        <f ca="1">IFERROR(__xludf.DUMMYFUNCTION("""COMPUTED_VALUE"""),"#N/A")</f>
        <v>#N/A</v>
      </c>
      <c r="R10" s="8" t="str">
        <f ca="1">IFERROR(__xludf.DUMMYFUNCTION("""COMPUTED_VALUE"""),"")</f>
        <v/>
      </c>
      <c r="S10" s="3" t="str">
        <f ca="1">IFERROR(__xludf.DUMMYFUNCTION("""COMPUTED_VALUE"""),"")</f>
        <v/>
      </c>
      <c r="T10" s="8" t="str">
        <f ca="1">IFERROR(__xludf.DUMMYFUNCTION("""COMPUTED_VALUE"""),"")</f>
        <v/>
      </c>
      <c r="U10" s="3" t="str">
        <f ca="1">IFERROR(__xludf.DUMMYFUNCTION("""COMPUTED_VALUE"""),"")</f>
        <v/>
      </c>
      <c r="V10" s="8" t="str">
        <f ca="1">IFERROR(__xludf.DUMMYFUNCTION("""COMPUTED_VALUE"""),"")</f>
        <v/>
      </c>
      <c r="W10" s="3" t="str">
        <f ca="1">IFERROR(__xludf.DUMMYFUNCTION("""COMPUTED_VALUE"""),"")</f>
        <v/>
      </c>
      <c r="X10" s="3" t="str">
        <f ca="1">IFERROR(__xludf.DUMMYFUNCTION("""COMPUTED_VALUE"""),"")</f>
        <v/>
      </c>
      <c r="Y10" s="8" t="str">
        <f ca="1">IFERROR(__xludf.DUMMYFUNCTION("""COMPUTED_VALUE"""),"")</f>
        <v/>
      </c>
      <c r="Z10" s="3" t="str">
        <f ca="1">IFERROR(__xludf.DUMMYFUNCTION("""COMPUTED_VALUE"""),"")</f>
        <v/>
      </c>
      <c r="AA10" s="3" t="str">
        <f ca="1">IFERROR(__xludf.DUMMYFUNCTION("""COMPUTED_VALUE"""),"")</f>
        <v/>
      </c>
      <c r="AB10" s="3" t="str">
        <f ca="1">IFERROR(__xludf.DUMMYFUNCTION("""COMPUTED_VALUE"""),"")</f>
        <v/>
      </c>
      <c r="AC10" s="3" t="str">
        <f ca="1">IFERROR(__xludf.DUMMYFUNCTION("""COMPUTED_VALUE"""),"")</f>
        <v/>
      </c>
      <c r="AD10" s="15" t="str">
        <f ca="1">IFERROR(__xludf.DUMMYFUNCTION("""COMPUTED_VALUE"""),"")</f>
        <v/>
      </c>
    </row>
    <row r="11" spans="1:39" ht="15.75" customHeight="1">
      <c r="A11" t="str">
        <f ca="1">IFERROR(__xludf.DUMMYFUNCTION("""COMPUTED_VALUE"""),"United Arab Emirates (UAE)")</f>
        <v>United Arab Emirates (UAE)</v>
      </c>
      <c r="B11" t="str">
        <f ca="1">IFERROR(__xludf.DUMMYFUNCTION("""COMPUTED_VALUE"""),"Asia")</f>
        <v>Asia</v>
      </c>
      <c r="C11" s="4" t="str">
        <f ca="1">IFERROR(__xludf.DUMMYFUNCTION("""COMPUTED_VALUE"""),"Sheikh Mohammed bin Rashid Al Maktoum")</f>
        <v>Sheikh Mohammed bin Rashid Al Maktoum</v>
      </c>
      <c r="D11" t="str">
        <f ca="1">IFERROR(__xludf.DUMMYFUNCTION("""COMPUTED_VALUE"""),"Head of government")</f>
        <v>Head of government</v>
      </c>
      <c r="E11" t="str">
        <f ca="1">IFERROR(__xludf.DUMMYFUNCTION("""COMPUTED_VALUE"""),"Male")</f>
        <v>Male</v>
      </c>
      <c r="F11" s="1">
        <f ca="1">IFERROR(__xludf.DUMMYFUNCTION("""COMPUTED_VALUE"""),68)</f>
        <v>68</v>
      </c>
      <c r="G11" t="str">
        <f ca="1">IFERROR(__xludf.DUMMYFUNCTION("""COMPUTED_VALUE"""),"Prime Minister")</f>
        <v>Prime Minister</v>
      </c>
      <c r="H11" s="10">
        <f ca="1">IFERROR(__xludf.DUMMYFUNCTION("""COMPUTED_VALUE"""),5637400)</f>
        <v>5637400</v>
      </c>
      <c r="I11" s="11" t="str">
        <f ca="1">IFERROR(__xludf.DUMMYFUNCTION("""COMPUTED_VALUE"""),"https://www.facebook.com/HHSheikhMohammed/")</f>
        <v>https://www.facebook.com/HHSheikhMohammed/</v>
      </c>
      <c r="J11" s="12">
        <f ca="1">IFERROR(__xludf.DUMMYFUNCTION("""COMPUTED_VALUE"""),3835295)</f>
        <v>3835295</v>
      </c>
      <c r="K11" s="13" t="str">
        <f ca="1">IFERROR(__xludf.DUMMYFUNCTION("""COMPUTED_VALUE"""),"https://twitter.com/HHShkMohd")</f>
        <v>https://twitter.com/HHShkMohd</v>
      </c>
      <c r="L11" s="12" t="str">
        <f ca="1">IFERROR(__xludf.DUMMYFUNCTION("""COMPUTED_VALUE"""),"Hhshkmohd")</f>
        <v>Hhshkmohd</v>
      </c>
      <c r="M11" s="12" t="str">
        <f ca="1">IFERROR(__xludf.DUMMYFUNCTION("""COMPUTED_VALUE"""),"")</f>
        <v/>
      </c>
      <c r="N11" s="12" t="str">
        <f ca="1">IFERROR(__xludf.DUMMYFUNCTION("""COMPUTED_VALUE"""),"9680000")</f>
        <v>9680000</v>
      </c>
      <c r="O11" s="8" t="str">
        <f ca="1">IFERROR(__xludf.DUMMYFUNCTION("""COMPUTED_VALUE"""),"")</f>
        <v/>
      </c>
      <c r="P11" s="12" t="str">
        <f ca="1">IFERROR(__xludf.DUMMYFUNCTION("""COMPUTED_VALUE"""),"")</f>
        <v/>
      </c>
      <c r="Q11" s="12" t="str">
        <f ca="1">IFERROR(__xludf.DUMMYFUNCTION("""COMPUTED_VALUE"""),"")</f>
        <v/>
      </c>
      <c r="R11" s="13" t="str">
        <f ca="1">IFERROR(__xludf.DUMMYFUNCTION("""COMPUTED_VALUE"""),"https://www.youtube.com/user/HHSMohammedBinRashid")</f>
        <v>https://www.youtube.com/user/HHSMohammedBinRashid</v>
      </c>
      <c r="S11" s="12">
        <f ca="1">IFERROR(__xludf.DUMMYFUNCTION("""COMPUTED_VALUE"""),89054)</f>
        <v>89054</v>
      </c>
      <c r="T11" s="13" t="str">
        <f ca="1">IFERROR(__xludf.DUMMYFUNCTION("""COMPUTED_VALUE"""),"https://www.linkedin.com/in/mohammedbinrashid/")</f>
        <v>https://www.linkedin.com/in/mohammedbinrashid/</v>
      </c>
      <c r="U11" s="12">
        <f ca="1">IFERROR(__xludf.DUMMYFUNCTION("""COMPUTED_VALUE"""),1713051)</f>
        <v>1713051</v>
      </c>
      <c r="V11" s="8" t="str">
        <f ca="1">IFERROR(__xludf.DUMMYFUNCTION("""COMPUTED_VALUE"""),"")</f>
        <v/>
      </c>
      <c r="W11" s="3" t="str">
        <f ca="1">IFERROR(__xludf.DUMMYFUNCTION("""COMPUTED_VALUE"""),"")</f>
        <v/>
      </c>
      <c r="X11" s="3" t="str">
        <f ca="1">IFERROR(__xludf.DUMMYFUNCTION("""COMPUTED_VALUE"""),"")</f>
        <v/>
      </c>
      <c r="Y11" s="8" t="str">
        <f ca="1">IFERROR(__xludf.DUMMYFUNCTION("""COMPUTED_VALUE"""),"")</f>
        <v/>
      </c>
      <c r="Z11" s="3" t="str">
        <f ca="1">IFERROR(__xludf.DUMMYFUNCTION("""COMPUTED_VALUE"""),"")</f>
        <v/>
      </c>
      <c r="AA11" s="3" t="str">
        <f ca="1">IFERROR(__xludf.DUMMYFUNCTION("""COMPUTED_VALUE"""),"")</f>
        <v/>
      </c>
      <c r="AB11" s="3" t="str">
        <f ca="1">IFERROR(__xludf.DUMMYFUNCTION("""COMPUTED_VALUE"""),"")</f>
        <v/>
      </c>
      <c r="AC11" s="3" t="str">
        <f ca="1">IFERROR(__xludf.DUMMYFUNCTION("""COMPUTED_VALUE"""),"")</f>
        <v/>
      </c>
      <c r="AD11" s="15" t="str">
        <f ca="1">IFERROR(__xludf.DUMMYFUNCTION("""COMPUTED_VALUE"""),"")</f>
        <v/>
      </c>
    </row>
    <row r="12" spans="1:39" ht="15.75" customHeight="1">
      <c r="A12" t="str">
        <f ca="1">IFERROR(__xludf.DUMMYFUNCTION("""COMPUTED_VALUE"""),"Canada")</f>
        <v>Canada</v>
      </c>
      <c r="B12" t="str">
        <f ca="1">IFERROR(__xludf.DUMMYFUNCTION("""COMPUTED_VALUE"""),"North America")</f>
        <v>North America</v>
      </c>
      <c r="C12" s="4" t="str">
        <f ca="1">IFERROR(__xludf.DUMMYFUNCTION("""COMPUTED_VALUE"""),"Justin Trudeau")</f>
        <v>Justin Trudeau</v>
      </c>
      <c r="D12" t="str">
        <f ca="1">IFERROR(__xludf.DUMMYFUNCTION("""COMPUTED_VALUE"""),"Head of government")</f>
        <v>Head of government</v>
      </c>
      <c r="E12" t="str">
        <f ca="1">IFERROR(__xludf.DUMMYFUNCTION("""COMPUTED_VALUE"""),"Male")</f>
        <v>Male</v>
      </c>
      <c r="F12" s="1">
        <f ca="1">IFERROR(__xludf.DUMMYFUNCTION("""COMPUTED_VALUE"""),46)</f>
        <v>46</v>
      </c>
      <c r="G12" t="str">
        <f ca="1">IFERROR(__xludf.DUMMYFUNCTION("""COMPUTED_VALUE"""),"Prime Minister")</f>
        <v>Prime Minister</v>
      </c>
      <c r="H12" s="10" t="str">
        <f ca="1">IFERROR(__xludf.DUMMYFUNCTION("""COMPUTED_VALUE"""),"#N/A")</f>
        <v>#N/A</v>
      </c>
      <c r="I12" s="11" t="str">
        <f ca="1">IFERROR(__xludf.DUMMYFUNCTION("""COMPUTED_VALUE"""),"https://www.facebook.com/JustinPJTrudeau/")</f>
        <v>https://www.facebook.com/JustinPJTrudeau/</v>
      </c>
      <c r="J12" s="12">
        <f ca="1">IFERROR(__xludf.DUMMYFUNCTION("""COMPUTED_VALUE"""),6470903)</f>
        <v>6470903</v>
      </c>
      <c r="K12" s="13" t="str">
        <f ca="1">IFERROR(__xludf.DUMMYFUNCTION("""COMPUTED_VALUE"""),"https://twitter.com/JustinTrudeau")</f>
        <v>https://twitter.com/JustinTrudeau</v>
      </c>
      <c r="L12" s="12" t="str">
        <f ca="1">IFERROR(__xludf.DUMMYFUNCTION("""COMPUTED_VALUE"""),"Justintrudeau")</f>
        <v>Justintrudeau</v>
      </c>
      <c r="M12" s="12" t="str">
        <f ca="1">IFERROR(__xludf.DUMMYFUNCTION("""COMPUTED_VALUE"""),"")</f>
        <v/>
      </c>
      <c r="N12" s="12" t="str">
        <f ca="1">IFERROR(__xludf.DUMMYFUNCTION("""COMPUTED_VALUE"""),"4500000")</f>
        <v>4500000</v>
      </c>
      <c r="O12" s="13" t="str">
        <f ca="1">IFERROR(__xludf.DUMMYFUNCTION("""COMPUTED_VALUE"""),"https://www.instagram.com/justinpjtrudeau/")</f>
        <v>https://www.instagram.com/justinpjtrudeau/</v>
      </c>
      <c r="P12" s="12" t="str">
        <f ca="1">IFERROR(__xludf.DUMMYFUNCTION("""COMPUTED_VALUE"""),"justinpjtrudeau")</f>
        <v>justinpjtrudeau</v>
      </c>
      <c r="Q12" s="12" t="str">
        <f ca="1">IFERROR(__xludf.DUMMYFUNCTION("""COMPUTED_VALUE"""),"#N/A")</f>
        <v>#N/A</v>
      </c>
      <c r="R12" s="8" t="str">
        <f ca="1">IFERROR(__xludf.DUMMYFUNCTION("""COMPUTED_VALUE"""),"")</f>
        <v/>
      </c>
      <c r="S12" s="3" t="str">
        <f ca="1">IFERROR(__xludf.DUMMYFUNCTION("""COMPUTED_VALUE"""),"")</f>
        <v/>
      </c>
      <c r="T12" s="13" t="str">
        <f ca="1">IFERROR(__xludf.DUMMYFUNCTION("""COMPUTED_VALUE"""),"https://www.linkedin.com/in/justintrudeau/")</f>
        <v>https://www.linkedin.com/in/justintrudeau/</v>
      </c>
      <c r="U12" s="12">
        <f ca="1">IFERROR(__xludf.DUMMYFUNCTION("""COMPUTED_VALUE"""),1931910)</f>
        <v>1931910</v>
      </c>
      <c r="V12" s="8" t="str">
        <f ca="1">IFERROR(__xludf.DUMMYFUNCTION("""COMPUTED_VALUE"""),"")</f>
        <v/>
      </c>
      <c r="W12" s="3" t="str">
        <f ca="1">IFERROR(__xludf.DUMMYFUNCTION("""COMPUTED_VALUE"""),"")</f>
        <v/>
      </c>
      <c r="X12" s="3" t="str">
        <f ca="1">IFERROR(__xludf.DUMMYFUNCTION("""COMPUTED_VALUE"""),"")</f>
        <v/>
      </c>
      <c r="Y12" s="8" t="str">
        <f ca="1">IFERROR(__xludf.DUMMYFUNCTION("""COMPUTED_VALUE"""),"")</f>
        <v/>
      </c>
      <c r="Z12" s="3" t="str">
        <f ca="1">IFERROR(__xludf.DUMMYFUNCTION("""COMPUTED_VALUE"""),"")</f>
        <v/>
      </c>
      <c r="AA12" s="3" t="str">
        <f ca="1">IFERROR(__xludf.DUMMYFUNCTION("""COMPUTED_VALUE"""),"")</f>
        <v/>
      </c>
      <c r="AB12" s="3" t="str">
        <f ca="1">IFERROR(__xludf.DUMMYFUNCTION("""COMPUTED_VALUE"""),"")</f>
        <v/>
      </c>
      <c r="AC12" s="3" t="str">
        <f ca="1">IFERROR(__xludf.DUMMYFUNCTION("""COMPUTED_VALUE"""),"")</f>
        <v/>
      </c>
      <c r="AD12" s="15" t="str">
        <f ca="1">IFERROR(__xludf.DUMMYFUNCTION("""COMPUTED_VALUE"""),"")</f>
        <v/>
      </c>
    </row>
    <row r="13" spans="1:39" ht="15.75" customHeight="1">
      <c r="A13" t="str">
        <f ca="1">IFERROR(__xludf.DUMMYFUNCTION("""COMPUTED_VALUE"""),"Mexico")</f>
        <v>Mexico</v>
      </c>
      <c r="B13" t="str">
        <f ca="1">IFERROR(__xludf.DUMMYFUNCTION("""COMPUTED_VALUE"""),"North America")</f>
        <v>North America</v>
      </c>
      <c r="C13" s="4" t="str">
        <f ca="1">IFERROR(__xludf.DUMMYFUNCTION("""COMPUTED_VALUE"""),"Enrique Peña Nieto")</f>
        <v>Enrique Peña Nieto</v>
      </c>
      <c r="D13" t="str">
        <f ca="1">IFERROR(__xludf.DUMMYFUNCTION("""COMPUTED_VALUE"""),"Head of both state and government")</f>
        <v>Head of both state and government</v>
      </c>
      <c r="E13" t="str">
        <f ca="1">IFERROR(__xludf.DUMMYFUNCTION("""COMPUTED_VALUE"""),"Male")</f>
        <v>Male</v>
      </c>
      <c r="F13" s="1">
        <f ca="1">IFERROR(__xludf.DUMMYFUNCTION("""COMPUTED_VALUE"""),51)</f>
        <v>51</v>
      </c>
      <c r="G13" t="str">
        <f ca="1">IFERROR(__xludf.DUMMYFUNCTION("""COMPUTED_VALUE"""),"President")</f>
        <v>President</v>
      </c>
      <c r="H13" s="10" t="str">
        <f ca="1">IFERROR(__xludf.DUMMYFUNCTION("""COMPUTED_VALUE"""),"#N/A")</f>
        <v>#N/A</v>
      </c>
      <c r="I13" s="11" t="str">
        <f ca="1">IFERROR(__xludf.DUMMYFUNCTION("""COMPUTED_VALUE"""),"https://www.facebook.com/EnriquePN/")</f>
        <v>https://www.facebook.com/EnriquePN/</v>
      </c>
      <c r="J13" s="12">
        <f ca="1">IFERROR(__xludf.DUMMYFUNCTION("""COMPUTED_VALUE"""),5755693)</f>
        <v>5755693</v>
      </c>
      <c r="K13" s="13" t="str">
        <f ca="1">IFERROR(__xludf.DUMMYFUNCTION("""COMPUTED_VALUE"""),"https://twitter.com/EPN")</f>
        <v>https://twitter.com/EPN</v>
      </c>
      <c r="L13" s="12" t="str">
        <f ca="1">IFERROR(__xludf.DUMMYFUNCTION("""COMPUTED_VALUE"""),"Epn")</f>
        <v>Epn</v>
      </c>
      <c r="M13" s="12" t="str">
        <f ca="1">IFERROR(__xludf.DUMMYFUNCTION("""COMPUTED_VALUE"""),"")</f>
        <v/>
      </c>
      <c r="N13" s="12" t="str">
        <f ca="1">IFERROR(__xludf.DUMMYFUNCTION("""COMPUTED_VALUE"""),"7420000")</f>
        <v>7420000</v>
      </c>
      <c r="O13" s="13" t="str">
        <f ca="1">IFERROR(__xludf.DUMMYFUNCTION("""COMPUTED_VALUE"""),"https://www.instagram.com/epn/")</f>
        <v>https://www.instagram.com/epn/</v>
      </c>
      <c r="P13" s="12" t="str">
        <f ca="1">IFERROR(__xludf.DUMMYFUNCTION("""COMPUTED_VALUE"""),"epn")</f>
        <v>epn</v>
      </c>
      <c r="Q13" s="12" t="str">
        <f ca="1">IFERROR(__xludf.DUMMYFUNCTION("""COMPUTED_VALUE"""),"#N/A")</f>
        <v>#N/A</v>
      </c>
      <c r="R13" s="13" t="str">
        <f ca="1">IFERROR(__xludf.DUMMYFUNCTION("""COMPUTED_VALUE"""),"https://www.youtube.com/user/gobiernofederal")</f>
        <v>https://www.youtube.com/user/gobiernofederal</v>
      </c>
      <c r="S13" s="12">
        <f ca="1">IFERROR(__xludf.DUMMYFUNCTION("""COMPUTED_VALUE"""),129968)</f>
        <v>129968</v>
      </c>
      <c r="T13" s="8" t="str">
        <f ca="1">IFERROR(__xludf.DUMMYFUNCTION("""COMPUTED_VALUE"""),"")</f>
        <v/>
      </c>
      <c r="U13" s="3" t="str">
        <f ca="1">IFERROR(__xludf.DUMMYFUNCTION("""COMPUTED_VALUE"""),"")</f>
        <v/>
      </c>
      <c r="V13" s="8" t="str">
        <f ca="1">IFERROR(__xludf.DUMMYFUNCTION("""COMPUTED_VALUE"""),"")</f>
        <v/>
      </c>
      <c r="W13" s="3" t="str">
        <f ca="1">IFERROR(__xludf.DUMMYFUNCTION("""COMPUTED_VALUE"""),"")</f>
        <v/>
      </c>
      <c r="X13" s="3" t="str">
        <f ca="1">IFERROR(__xludf.DUMMYFUNCTION("""COMPUTED_VALUE"""),"")</f>
        <v/>
      </c>
      <c r="Y13" s="8" t="str">
        <f ca="1">IFERROR(__xludf.DUMMYFUNCTION("""COMPUTED_VALUE"""),"")</f>
        <v/>
      </c>
      <c r="Z13" s="3" t="str">
        <f ca="1">IFERROR(__xludf.DUMMYFUNCTION("""COMPUTED_VALUE"""),"")</f>
        <v/>
      </c>
      <c r="AA13" s="3" t="str">
        <f ca="1">IFERROR(__xludf.DUMMYFUNCTION("""COMPUTED_VALUE"""),"")</f>
        <v/>
      </c>
      <c r="AB13" s="3" t="str">
        <f ca="1">IFERROR(__xludf.DUMMYFUNCTION("""COMPUTED_VALUE"""),"")</f>
        <v/>
      </c>
      <c r="AC13" s="3" t="str">
        <f ca="1">IFERROR(__xludf.DUMMYFUNCTION("""COMPUTED_VALUE"""),"")</f>
        <v/>
      </c>
      <c r="AD13" s="15" t="str">
        <f ca="1">IFERROR(__xludf.DUMMYFUNCTION("""COMPUTED_VALUE"""),"")</f>
        <v/>
      </c>
    </row>
    <row r="14" spans="1:39" ht="15.75" customHeight="1">
      <c r="A14" t="str">
        <f ca="1">IFERROR(__xludf.DUMMYFUNCTION("""COMPUTED_VALUE"""),"Russia")</f>
        <v>Russia</v>
      </c>
      <c r="B14" t="str">
        <f ca="1">IFERROR(__xludf.DUMMYFUNCTION("""COMPUTED_VALUE"""),"Asia")</f>
        <v>Asia</v>
      </c>
      <c r="C14" s="4" t="str">
        <f ca="1">IFERROR(__xludf.DUMMYFUNCTION("""COMPUTED_VALUE"""),"Dmitry Medvedev")</f>
        <v>Dmitry Medvedev</v>
      </c>
      <c r="D14" t="str">
        <f ca="1">IFERROR(__xludf.DUMMYFUNCTION("""COMPUTED_VALUE"""),"Head of government")</f>
        <v>Head of government</v>
      </c>
      <c r="E14" t="str">
        <f ca="1">IFERROR(__xludf.DUMMYFUNCTION("""COMPUTED_VALUE"""),"Male")</f>
        <v>Male</v>
      </c>
      <c r="F14" s="1">
        <f ca="1">IFERROR(__xludf.DUMMYFUNCTION("""COMPUTED_VALUE"""),52)</f>
        <v>52</v>
      </c>
      <c r="G14" t="str">
        <f ca="1">IFERROR(__xludf.DUMMYFUNCTION("""COMPUTED_VALUE"""),"Prime Minister")</f>
        <v>Prime Minister</v>
      </c>
      <c r="H14" s="10" t="str">
        <f ca="1">IFERROR(__xludf.DUMMYFUNCTION("""COMPUTED_VALUE"""),"#N/A")</f>
        <v>#N/A</v>
      </c>
      <c r="I14" s="11" t="str">
        <f ca="1">IFERROR(__xludf.DUMMYFUNCTION("""COMPUTED_VALUE"""),"https://www.facebook.com/Dmitry.Medvedev/")</f>
        <v>https://www.facebook.com/Dmitry.Medvedev/</v>
      </c>
      <c r="J14" s="12">
        <f ca="1">IFERROR(__xludf.DUMMYFUNCTION("""COMPUTED_VALUE"""),1419124)</f>
        <v>1419124</v>
      </c>
      <c r="K14" s="13" t="str">
        <f ca="1">IFERROR(__xludf.DUMMYFUNCTION("""COMPUTED_VALUE"""),"https://twitter.com/MedvedevRussia/")</f>
        <v>https://twitter.com/MedvedevRussia/</v>
      </c>
      <c r="L14" s="12" t="str">
        <f ca="1">IFERROR(__xludf.DUMMYFUNCTION("""COMPUTED_VALUE"""),"Medvedevrussia")</f>
        <v>Medvedevrussia</v>
      </c>
      <c r="M14" s="12" t="str">
        <f ca="1">IFERROR(__xludf.DUMMYFUNCTION("""COMPUTED_VALUE"""),"")</f>
        <v/>
      </c>
      <c r="N14" s="12" t="str">
        <f ca="1">IFERROR(__xludf.DUMMYFUNCTION("""COMPUTED_VALUE"""),"1100000")</f>
        <v>1100000</v>
      </c>
      <c r="O14" s="13" t="str">
        <f ca="1">IFERROR(__xludf.DUMMYFUNCTION("""COMPUTED_VALUE"""),"https://www.instagram.com/damedvedev/")</f>
        <v>https://www.instagram.com/damedvedev/</v>
      </c>
      <c r="P14" s="12" t="str">
        <f ca="1">IFERROR(__xludf.DUMMYFUNCTION("""COMPUTED_VALUE"""),"damedvedev")</f>
        <v>damedvedev</v>
      </c>
      <c r="Q14" s="12" t="str">
        <f ca="1">IFERROR(__xludf.DUMMYFUNCTION("""COMPUTED_VALUE"""),"#N/A")</f>
        <v>#N/A</v>
      </c>
      <c r="R14" s="8" t="str">
        <f ca="1">IFERROR(__xludf.DUMMYFUNCTION("""COMPUTED_VALUE"""),"")</f>
        <v/>
      </c>
      <c r="S14" s="3" t="str">
        <f ca="1">IFERROR(__xludf.DUMMYFUNCTION("""COMPUTED_VALUE"""),"")</f>
        <v/>
      </c>
      <c r="T14" s="8" t="str">
        <f ca="1">IFERROR(__xludf.DUMMYFUNCTION("""COMPUTED_VALUE"""),"")</f>
        <v/>
      </c>
      <c r="U14" s="3" t="str">
        <f ca="1">IFERROR(__xludf.DUMMYFUNCTION("""COMPUTED_VALUE"""),"")</f>
        <v/>
      </c>
      <c r="V14" s="8" t="str">
        <f ca="1">IFERROR(__xludf.DUMMYFUNCTION("""COMPUTED_VALUE"""),"")</f>
        <v/>
      </c>
      <c r="W14" s="3" t="str">
        <f ca="1">IFERROR(__xludf.DUMMYFUNCTION("""COMPUTED_VALUE"""),"")</f>
        <v/>
      </c>
      <c r="X14" s="3" t="str">
        <f ca="1">IFERROR(__xludf.DUMMYFUNCTION("""COMPUTED_VALUE"""),"")</f>
        <v/>
      </c>
      <c r="Y14" s="13" t="str">
        <f ca="1">IFERROR(__xludf.DUMMYFUNCTION("""COMPUTED_VALUE"""),"https://twitter.com/MedvedevRussiaE")</f>
        <v>https://twitter.com/MedvedevRussiaE</v>
      </c>
      <c r="Z14" s="12" t="str">
        <f ca="1">IFERROR(__xludf.DUMMYFUNCTION("""COMPUTED_VALUE"""),"Medvedevrussiae")</f>
        <v>Medvedevrussiae</v>
      </c>
      <c r="AA14" s="12" t="str">
        <f ca="1">IFERROR(__xludf.DUMMYFUNCTION("""COMPUTED_VALUE"""),"")</f>
        <v/>
      </c>
      <c r="AB14" s="12" t="str">
        <f ca="1">IFERROR(__xludf.DUMMYFUNCTION("""COMPUTED_VALUE"""),"1.04M")</f>
        <v>1.04M</v>
      </c>
      <c r="AC14" s="3" t="str">
        <f ca="1">IFERROR(__xludf.DUMMYFUNCTION("""COMPUTED_VALUE"""),"Twitter")</f>
        <v>Twitter</v>
      </c>
      <c r="AD14" s="15" t="str">
        <f ca="1">IFERROR(__xludf.DUMMYFUNCTION("""COMPUTED_VALUE"""),"English account")</f>
        <v>English account</v>
      </c>
    </row>
    <row r="15" spans="1:39" ht="15.75" customHeight="1">
      <c r="A15" t="str">
        <f ca="1">IFERROR(__xludf.DUMMYFUNCTION("""COMPUTED_VALUE"""),"Argentina")</f>
        <v>Argentina</v>
      </c>
      <c r="B15" t="str">
        <f ca="1">IFERROR(__xludf.DUMMYFUNCTION("""COMPUTED_VALUE"""),"South America")</f>
        <v>South America</v>
      </c>
      <c r="C15" s="4" t="str">
        <f ca="1">IFERROR(__xludf.DUMMYFUNCTION("""COMPUTED_VALUE"""),"Mauricio Macri")</f>
        <v>Mauricio Macri</v>
      </c>
      <c r="D15" t="str">
        <f ca="1">IFERROR(__xludf.DUMMYFUNCTION("""COMPUTED_VALUE"""),"Head of both state and government")</f>
        <v>Head of both state and government</v>
      </c>
      <c r="E15" t="str">
        <f ca="1">IFERROR(__xludf.DUMMYFUNCTION("""COMPUTED_VALUE"""),"Male")</f>
        <v>Male</v>
      </c>
      <c r="F15" s="1">
        <f ca="1">IFERROR(__xludf.DUMMYFUNCTION("""COMPUTED_VALUE"""),58)</f>
        <v>58</v>
      </c>
      <c r="G15" t="str">
        <f ca="1">IFERROR(__xludf.DUMMYFUNCTION("""COMPUTED_VALUE"""),"President")</f>
        <v>President</v>
      </c>
      <c r="H15" s="10" t="str">
        <f ca="1">IFERROR(__xludf.DUMMYFUNCTION("""COMPUTED_VALUE"""),"#N/A")</f>
        <v>#N/A</v>
      </c>
      <c r="I15" s="11" t="str">
        <f ca="1">IFERROR(__xludf.DUMMYFUNCTION("""COMPUTED_VALUE"""),"https://www.facebook.com/mauriciomacri/")</f>
        <v>https://www.facebook.com/mauriciomacri/</v>
      </c>
      <c r="J15" s="12">
        <f ca="1">IFERROR(__xludf.DUMMYFUNCTION("""COMPUTED_VALUE"""),4491511)</f>
        <v>4491511</v>
      </c>
      <c r="K15" s="13" t="str">
        <f ca="1">IFERROR(__xludf.DUMMYFUNCTION("""COMPUTED_VALUE"""),"https://twitter.com/mauriciomacri")</f>
        <v>https://twitter.com/mauriciomacri</v>
      </c>
      <c r="L15" s="12" t="str">
        <f ca="1">IFERROR(__xludf.DUMMYFUNCTION("""COMPUTED_VALUE"""),"Mauriciomacri")</f>
        <v>Mauriciomacri</v>
      </c>
      <c r="M15" s="12" t="str">
        <f ca="1">IFERROR(__xludf.DUMMYFUNCTION("""COMPUTED_VALUE"""),"")</f>
        <v/>
      </c>
      <c r="N15" s="12" t="str">
        <f ca="1">IFERROR(__xludf.DUMMYFUNCTION("""COMPUTED_VALUE"""),"4830000")</f>
        <v>4830000</v>
      </c>
      <c r="O15" s="13" t="str">
        <f ca="1">IFERROR(__xludf.DUMMYFUNCTION("""COMPUTED_VALUE"""),"https://www.instagram.com/mauriciomacri/")</f>
        <v>https://www.instagram.com/mauriciomacri/</v>
      </c>
      <c r="P15" s="12" t="str">
        <f ca="1">IFERROR(__xludf.DUMMYFUNCTION("""COMPUTED_VALUE"""),"mauriciomacri")</f>
        <v>mauriciomacri</v>
      </c>
      <c r="Q15" s="12" t="str">
        <f ca="1">IFERROR(__xludf.DUMMYFUNCTION("""COMPUTED_VALUE"""),"#N/A")</f>
        <v>#N/A</v>
      </c>
      <c r="R15" s="13" t="str">
        <f ca="1">IFERROR(__xludf.DUMMYFUNCTION("""COMPUTED_VALUE"""),"https://www.youtube.com/user/conmauricio")</f>
        <v>https://www.youtube.com/user/conmauricio</v>
      </c>
      <c r="S15" s="12">
        <f ca="1">IFERROR(__xludf.DUMMYFUNCTION("""COMPUTED_VALUE"""),30941)</f>
        <v>30941</v>
      </c>
      <c r="T15" s="8" t="str">
        <f ca="1">IFERROR(__xludf.DUMMYFUNCTION("""COMPUTED_VALUE"""),"")</f>
        <v/>
      </c>
      <c r="U15" s="3" t="str">
        <f ca="1">IFERROR(__xludf.DUMMYFUNCTION("""COMPUTED_VALUE"""),"")</f>
        <v/>
      </c>
      <c r="V15" s="8" t="str">
        <f ca="1">IFERROR(__xludf.DUMMYFUNCTION("""COMPUTED_VALUE"""),"")</f>
        <v/>
      </c>
      <c r="W15" s="3" t="str">
        <f ca="1">IFERROR(__xludf.DUMMYFUNCTION("""COMPUTED_VALUE"""),"")</f>
        <v/>
      </c>
      <c r="X15" s="3" t="str">
        <f ca="1">IFERROR(__xludf.DUMMYFUNCTION("""COMPUTED_VALUE"""),"")</f>
        <v/>
      </c>
      <c r="Y15" s="8" t="str">
        <f ca="1">IFERROR(__xludf.DUMMYFUNCTION("""COMPUTED_VALUE"""),"")</f>
        <v/>
      </c>
      <c r="Z15" s="3" t="str">
        <f ca="1">IFERROR(__xludf.DUMMYFUNCTION("""COMPUTED_VALUE"""),"")</f>
        <v/>
      </c>
      <c r="AA15" s="3" t="str">
        <f ca="1">IFERROR(__xludf.DUMMYFUNCTION("""COMPUTED_VALUE"""),"")</f>
        <v/>
      </c>
      <c r="AB15" s="3" t="str">
        <f ca="1">IFERROR(__xludf.DUMMYFUNCTION("""COMPUTED_VALUE"""),"")</f>
        <v/>
      </c>
      <c r="AC15" s="3" t="str">
        <f ca="1">IFERROR(__xludf.DUMMYFUNCTION("""COMPUTED_VALUE"""),"")</f>
        <v/>
      </c>
      <c r="AD15" s="15" t="str">
        <f ca="1">IFERROR(__xludf.DUMMYFUNCTION("""COMPUTED_VALUE"""),"")</f>
        <v/>
      </c>
    </row>
    <row r="16" spans="1:39" ht="15.75" customHeight="1">
      <c r="A16" t="str">
        <f ca="1">IFERROR(__xludf.DUMMYFUNCTION("""COMPUTED_VALUE"""),"Cambodia")</f>
        <v>Cambodia</v>
      </c>
      <c r="B16" t="str">
        <f ca="1">IFERROR(__xludf.DUMMYFUNCTION("""COMPUTED_VALUE"""),"Asia")</f>
        <v>Asia</v>
      </c>
      <c r="C16" s="4" t="str">
        <f ca="1">IFERROR(__xludf.DUMMYFUNCTION("""COMPUTED_VALUE"""),"Hun Sen")</f>
        <v>Hun Sen</v>
      </c>
      <c r="D16" t="str">
        <f ca="1">IFERROR(__xludf.DUMMYFUNCTION("""COMPUTED_VALUE"""),"Head of government")</f>
        <v>Head of government</v>
      </c>
      <c r="E16" t="str">
        <f ca="1">IFERROR(__xludf.DUMMYFUNCTION("""COMPUTED_VALUE"""),"Male")</f>
        <v>Male</v>
      </c>
      <c r="F16" s="1">
        <f ca="1">IFERROR(__xludf.DUMMYFUNCTION("""COMPUTED_VALUE"""),65)</f>
        <v>65</v>
      </c>
      <c r="G16" t="str">
        <f ca="1">IFERROR(__xludf.DUMMYFUNCTION("""COMPUTED_VALUE"""),"Prime Minister")</f>
        <v>Prime Minister</v>
      </c>
      <c r="H16" s="10">
        <f ca="1">IFERROR(__xludf.DUMMYFUNCTION("""COMPUTED_VALUE"""),10398583)</f>
        <v>10398583</v>
      </c>
      <c r="I16" s="11" t="str">
        <f ca="1">IFERROR(__xludf.DUMMYFUNCTION("""COMPUTED_VALUE"""),"https://www.facebook.com/hunsencambodia/")</f>
        <v>https://www.facebook.com/hunsencambodia/</v>
      </c>
      <c r="J16" s="12">
        <f ca="1">IFERROR(__xludf.DUMMYFUNCTION("""COMPUTED_VALUE"""),10398583)</f>
        <v>10398583</v>
      </c>
      <c r="K16" s="8" t="str">
        <f ca="1">IFERROR(__xludf.DUMMYFUNCTION("""COMPUTED_VALUE"""),"")</f>
        <v/>
      </c>
      <c r="L16" s="12" t="str">
        <f ca="1">IFERROR(__xludf.DUMMYFUNCTION("""COMPUTED_VALUE"""),"")</f>
        <v/>
      </c>
      <c r="M16" s="12" t="str">
        <f ca="1">IFERROR(__xludf.DUMMYFUNCTION("""COMPUTED_VALUE"""),"")</f>
        <v/>
      </c>
      <c r="N16" s="12" t="str">
        <f ca="1">IFERROR(__xludf.DUMMYFUNCTION("""COMPUTED_VALUE"""),"")</f>
        <v/>
      </c>
      <c r="O16" s="8" t="str">
        <f ca="1">IFERROR(__xludf.DUMMYFUNCTION("""COMPUTED_VALUE"""),"")</f>
        <v/>
      </c>
      <c r="P16" s="12" t="str">
        <f ca="1">IFERROR(__xludf.DUMMYFUNCTION("""COMPUTED_VALUE"""),"")</f>
        <v/>
      </c>
      <c r="Q16" s="12" t="str">
        <f ca="1">IFERROR(__xludf.DUMMYFUNCTION("""COMPUTED_VALUE"""),"")</f>
        <v/>
      </c>
      <c r="R16" s="8" t="str">
        <f ca="1">IFERROR(__xludf.DUMMYFUNCTION("""COMPUTED_VALUE"""),"")</f>
        <v/>
      </c>
      <c r="S16" s="3" t="str">
        <f ca="1">IFERROR(__xludf.DUMMYFUNCTION("""COMPUTED_VALUE"""),"")</f>
        <v/>
      </c>
      <c r="T16" s="8" t="str">
        <f ca="1">IFERROR(__xludf.DUMMYFUNCTION("""COMPUTED_VALUE"""),"")</f>
        <v/>
      </c>
      <c r="U16" s="3" t="str">
        <f ca="1">IFERROR(__xludf.DUMMYFUNCTION("""COMPUTED_VALUE"""),"")</f>
        <v/>
      </c>
      <c r="V16" s="8" t="str">
        <f ca="1">IFERROR(__xludf.DUMMYFUNCTION("""COMPUTED_VALUE"""),"")</f>
        <v/>
      </c>
      <c r="W16" s="3" t="str">
        <f ca="1">IFERROR(__xludf.DUMMYFUNCTION("""COMPUTED_VALUE"""),"")</f>
        <v/>
      </c>
      <c r="X16" s="3" t="str">
        <f ca="1">IFERROR(__xludf.DUMMYFUNCTION("""COMPUTED_VALUE"""),"")</f>
        <v/>
      </c>
      <c r="Y16" s="8" t="str">
        <f ca="1">IFERROR(__xludf.DUMMYFUNCTION("""COMPUTED_VALUE"""),"")</f>
        <v/>
      </c>
      <c r="Z16" s="3" t="str">
        <f ca="1">IFERROR(__xludf.DUMMYFUNCTION("""COMPUTED_VALUE"""),"")</f>
        <v/>
      </c>
      <c r="AA16" s="3" t="str">
        <f ca="1">IFERROR(__xludf.DUMMYFUNCTION("""COMPUTED_VALUE"""),"")</f>
        <v/>
      </c>
      <c r="AB16" s="3" t="str">
        <f ca="1">IFERROR(__xludf.DUMMYFUNCTION("""COMPUTED_VALUE"""),"")</f>
        <v/>
      </c>
      <c r="AC16" s="3" t="str">
        <f ca="1">IFERROR(__xludf.DUMMYFUNCTION("""COMPUTED_VALUE"""),"")</f>
        <v/>
      </c>
      <c r="AD16" s="15" t="str">
        <f ca="1">IFERROR(__xludf.DUMMYFUNCTION("""COMPUTED_VALUE"""),"")</f>
        <v/>
      </c>
    </row>
    <row r="17" spans="1:30" ht="15.75" customHeight="1">
      <c r="A17" t="str">
        <f ca="1">IFERROR(__xludf.DUMMYFUNCTION("""COMPUTED_VALUE"""),"Antigua and Barbuda")</f>
        <v>Antigua and Barbuda</v>
      </c>
      <c r="B17" t="str">
        <f ca="1">IFERROR(__xludf.DUMMYFUNCTION("""COMPUTED_VALUE"""),"North America")</f>
        <v>North America</v>
      </c>
      <c r="C17" s="4" t="str">
        <f ca="1">IFERROR(__xludf.DUMMYFUNCTION("""COMPUTED_VALUE"""),"Elizabeth II")</f>
        <v>Elizabeth II</v>
      </c>
      <c r="D17" t="str">
        <f ca="1">IFERROR(__xludf.DUMMYFUNCTION("""COMPUTED_VALUE"""),"Head of state")</f>
        <v>Head of state</v>
      </c>
      <c r="E17" t="str">
        <f ca="1">IFERROR(__xludf.DUMMYFUNCTION("""COMPUTED_VALUE"""),"Female")</f>
        <v>Female</v>
      </c>
      <c r="F17" s="1">
        <f ca="1">IFERROR(__xludf.DUMMYFUNCTION("""COMPUTED_VALUE"""),91)</f>
        <v>91</v>
      </c>
      <c r="G17" t="str">
        <f ca="1">IFERROR(__xludf.DUMMYFUNCTION("""COMPUTED_VALUE"""),"Queen")</f>
        <v>Queen</v>
      </c>
      <c r="H17" s="10" t="str">
        <f ca="1">IFERROR(__xludf.DUMMYFUNCTION("""COMPUTED_VALUE"""),"#N/A")</f>
        <v>#N/A</v>
      </c>
      <c r="I17" s="11" t="str">
        <f ca="1">IFERROR(__xludf.DUMMYFUNCTION("""COMPUTED_VALUE"""),"https://www.facebook.com/TheBritishMonarchy/")</f>
        <v>https://www.facebook.com/TheBritishMonarchy/</v>
      </c>
      <c r="J17" s="12">
        <f ca="1">IFERROR(__xludf.DUMMYFUNCTION("""COMPUTED_VALUE"""),4863518)</f>
        <v>4863518</v>
      </c>
      <c r="K17" s="13" t="str">
        <f ca="1">IFERROR(__xludf.DUMMYFUNCTION("""COMPUTED_VALUE"""),"https://twitter.com/RoyalFamily")</f>
        <v>https://twitter.com/RoyalFamily</v>
      </c>
      <c r="L17" s="12" t="str">
        <f ca="1">IFERROR(__xludf.DUMMYFUNCTION("""COMPUTED_VALUE"""),"Royalfamily")</f>
        <v>Royalfamily</v>
      </c>
      <c r="M17" s="12" t="str">
        <f ca="1">IFERROR(__xludf.DUMMYFUNCTION("""COMPUTED_VALUE"""),"")</f>
        <v/>
      </c>
      <c r="N17" s="12" t="str">
        <f ca="1">IFERROR(__xludf.DUMMYFUNCTION("""COMPUTED_VALUE"""),"4M")</f>
        <v>4M</v>
      </c>
      <c r="O17" s="13" t="str">
        <f ca="1">IFERROR(__xludf.DUMMYFUNCTION("""COMPUTED_VALUE"""),"https://www.instagram.com/theroyalfamily/")</f>
        <v>https://www.instagram.com/theroyalfamily/</v>
      </c>
      <c r="P17" s="12" t="str">
        <f ca="1">IFERROR(__xludf.DUMMYFUNCTION("""COMPUTED_VALUE"""),"theroyalfamily")</f>
        <v>theroyalfamily</v>
      </c>
      <c r="Q17" s="12" t="str">
        <f ca="1">IFERROR(__xludf.DUMMYFUNCTION("""COMPUTED_VALUE"""),"#N/A")</f>
        <v>#N/A</v>
      </c>
      <c r="R17" s="8" t="str">
        <f ca="1">IFERROR(__xludf.DUMMYFUNCTION("""COMPUTED_VALUE"""),"")</f>
        <v/>
      </c>
      <c r="S17" s="3" t="str">
        <f ca="1">IFERROR(__xludf.DUMMYFUNCTION("""COMPUTED_VALUE"""),"")</f>
        <v/>
      </c>
      <c r="T17" s="8" t="str">
        <f ca="1">IFERROR(__xludf.DUMMYFUNCTION("""COMPUTED_VALUE"""),"")</f>
        <v/>
      </c>
      <c r="U17" s="3" t="str">
        <f ca="1">IFERROR(__xludf.DUMMYFUNCTION("""COMPUTED_VALUE"""),"")</f>
        <v/>
      </c>
      <c r="V17" s="8" t="str">
        <f ca="1">IFERROR(__xludf.DUMMYFUNCTION("""COMPUTED_VALUE"""),"")</f>
        <v/>
      </c>
      <c r="W17" s="3" t="str">
        <f ca="1">IFERROR(__xludf.DUMMYFUNCTION("""COMPUTED_VALUE"""),"")</f>
        <v/>
      </c>
      <c r="X17" s="3" t="str">
        <f ca="1">IFERROR(__xludf.DUMMYFUNCTION("""COMPUTED_VALUE"""),"")</f>
        <v/>
      </c>
      <c r="Y17" s="8" t="str">
        <f ca="1">IFERROR(__xludf.DUMMYFUNCTION("""COMPUTED_VALUE"""),"")</f>
        <v/>
      </c>
      <c r="Z17" s="3" t="str">
        <f ca="1">IFERROR(__xludf.DUMMYFUNCTION("""COMPUTED_VALUE"""),"")</f>
        <v/>
      </c>
      <c r="AA17" s="3" t="str">
        <f ca="1">IFERROR(__xludf.DUMMYFUNCTION("""COMPUTED_VALUE"""),"")</f>
        <v/>
      </c>
      <c r="AB17" s="3" t="str">
        <f ca="1">IFERROR(__xludf.DUMMYFUNCTION("""COMPUTED_VALUE"""),"")</f>
        <v/>
      </c>
      <c r="AC17" s="3" t="str">
        <f ca="1">IFERROR(__xludf.DUMMYFUNCTION("""COMPUTED_VALUE"""),"")</f>
        <v/>
      </c>
      <c r="AD17" s="15" t="str">
        <f ca="1">IFERROR(__xludf.DUMMYFUNCTION("""COMPUTED_VALUE"""),"")</f>
        <v/>
      </c>
    </row>
    <row r="18" spans="1:30" ht="15.75" customHeight="1">
      <c r="A18" t="str">
        <f ca="1">IFERROR(__xludf.DUMMYFUNCTION("""COMPUTED_VALUE"""),"Australia")</f>
        <v>Australia</v>
      </c>
      <c r="B18" t="str">
        <f ca="1">IFERROR(__xludf.DUMMYFUNCTION("""COMPUTED_VALUE"""),"Oceania")</f>
        <v>Oceania</v>
      </c>
      <c r="C18" s="4" t="str">
        <f ca="1">IFERROR(__xludf.DUMMYFUNCTION("""COMPUTED_VALUE"""),"Elizabeth II")</f>
        <v>Elizabeth II</v>
      </c>
      <c r="D18" t="str">
        <f ca="1">IFERROR(__xludf.DUMMYFUNCTION("""COMPUTED_VALUE"""),"Head of state")</f>
        <v>Head of state</v>
      </c>
      <c r="E18" t="str">
        <f ca="1">IFERROR(__xludf.DUMMYFUNCTION("""COMPUTED_VALUE"""),"Female")</f>
        <v>Female</v>
      </c>
      <c r="F18" s="1">
        <f ca="1">IFERROR(__xludf.DUMMYFUNCTION("""COMPUTED_VALUE"""),91)</f>
        <v>91</v>
      </c>
      <c r="G18" t="str">
        <f ca="1">IFERROR(__xludf.DUMMYFUNCTION("""COMPUTED_VALUE"""),"Queen")</f>
        <v>Queen</v>
      </c>
      <c r="H18" s="10" t="str">
        <f ca="1">IFERROR(__xludf.DUMMYFUNCTION("""COMPUTED_VALUE"""),"#N/A")</f>
        <v>#N/A</v>
      </c>
      <c r="I18" s="11" t="str">
        <f ca="1">IFERROR(__xludf.DUMMYFUNCTION("""COMPUTED_VALUE"""),"https://www.facebook.com/TheBritishMonarchy/")</f>
        <v>https://www.facebook.com/TheBritishMonarchy/</v>
      </c>
      <c r="J18" s="12">
        <f ca="1">IFERROR(__xludf.DUMMYFUNCTION("""COMPUTED_VALUE"""),4863518)</f>
        <v>4863518</v>
      </c>
      <c r="K18" s="13" t="str">
        <f ca="1">IFERROR(__xludf.DUMMYFUNCTION("""COMPUTED_VALUE"""),"https://twitter.com/RoyalFamily")</f>
        <v>https://twitter.com/RoyalFamily</v>
      </c>
      <c r="L18" s="12" t="str">
        <f ca="1">IFERROR(__xludf.DUMMYFUNCTION("""COMPUTED_VALUE"""),"Royalfamily")</f>
        <v>Royalfamily</v>
      </c>
      <c r="M18" s="12" t="str">
        <f ca="1">IFERROR(__xludf.DUMMYFUNCTION("""COMPUTED_VALUE"""),"")</f>
        <v/>
      </c>
      <c r="N18" s="12" t="str">
        <f ca="1">IFERROR(__xludf.DUMMYFUNCTION("""COMPUTED_VALUE"""),"4M")</f>
        <v>4M</v>
      </c>
      <c r="O18" s="13" t="str">
        <f ca="1">IFERROR(__xludf.DUMMYFUNCTION("""COMPUTED_VALUE"""),"https://www.instagram.com/theroyalfamily/")</f>
        <v>https://www.instagram.com/theroyalfamily/</v>
      </c>
      <c r="P18" s="12" t="str">
        <f ca="1">IFERROR(__xludf.DUMMYFUNCTION("""COMPUTED_VALUE"""),"theroyalfamily")</f>
        <v>theroyalfamily</v>
      </c>
      <c r="Q18" s="12" t="str">
        <f ca="1">IFERROR(__xludf.DUMMYFUNCTION("""COMPUTED_VALUE"""),"#N/A")</f>
        <v>#N/A</v>
      </c>
      <c r="R18" s="8" t="str">
        <f ca="1">IFERROR(__xludf.DUMMYFUNCTION("""COMPUTED_VALUE"""),"")</f>
        <v/>
      </c>
      <c r="S18" s="3" t="str">
        <f ca="1">IFERROR(__xludf.DUMMYFUNCTION("""COMPUTED_VALUE"""),"")</f>
        <v/>
      </c>
      <c r="T18" s="8" t="str">
        <f ca="1">IFERROR(__xludf.DUMMYFUNCTION("""COMPUTED_VALUE"""),"")</f>
        <v/>
      </c>
      <c r="U18" s="3" t="str">
        <f ca="1">IFERROR(__xludf.DUMMYFUNCTION("""COMPUTED_VALUE"""),"")</f>
        <v/>
      </c>
      <c r="V18" s="8" t="str">
        <f ca="1">IFERROR(__xludf.DUMMYFUNCTION("""COMPUTED_VALUE"""),"")</f>
        <v/>
      </c>
      <c r="W18" s="3" t="str">
        <f ca="1">IFERROR(__xludf.DUMMYFUNCTION("""COMPUTED_VALUE"""),"")</f>
        <v/>
      </c>
      <c r="X18" s="3" t="str">
        <f ca="1">IFERROR(__xludf.DUMMYFUNCTION("""COMPUTED_VALUE"""),"")</f>
        <v/>
      </c>
      <c r="Y18" s="8" t="str">
        <f ca="1">IFERROR(__xludf.DUMMYFUNCTION("""COMPUTED_VALUE"""),"")</f>
        <v/>
      </c>
      <c r="Z18" s="3" t="str">
        <f ca="1">IFERROR(__xludf.DUMMYFUNCTION("""COMPUTED_VALUE"""),"")</f>
        <v/>
      </c>
      <c r="AA18" s="3" t="str">
        <f ca="1">IFERROR(__xludf.DUMMYFUNCTION("""COMPUTED_VALUE"""),"")</f>
        <v/>
      </c>
      <c r="AB18" s="3" t="str">
        <f ca="1">IFERROR(__xludf.DUMMYFUNCTION("""COMPUTED_VALUE"""),"")</f>
        <v/>
      </c>
      <c r="AC18" s="3" t="str">
        <f ca="1">IFERROR(__xludf.DUMMYFUNCTION("""COMPUTED_VALUE"""),"")</f>
        <v/>
      </c>
      <c r="AD18" s="15" t="str">
        <f ca="1">IFERROR(__xludf.DUMMYFUNCTION("""COMPUTED_VALUE"""),"")</f>
        <v/>
      </c>
    </row>
    <row r="19" spans="1:30" ht="15.75" customHeight="1">
      <c r="A19" t="str">
        <f ca="1">IFERROR(__xludf.DUMMYFUNCTION("""COMPUTED_VALUE"""),"Bahamas")</f>
        <v>Bahamas</v>
      </c>
      <c r="B19" t="str">
        <f ca="1">IFERROR(__xludf.DUMMYFUNCTION("""COMPUTED_VALUE"""),"North America")</f>
        <v>North America</v>
      </c>
      <c r="C19" s="4" t="str">
        <f ca="1">IFERROR(__xludf.DUMMYFUNCTION("""COMPUTED_VALUE"""),"Elizabeth II")</f>
        <v>Elizabeth II</v>
      </c>
      <c r="D19" t="str">
        <f ca="1">IFERROR(__xludf.DUMMYFUNCTION("""COMPUTED_VALUE"""),"Head of state")</f>
        <v>Head of state</v>
      </c>
      <c r="E19" t="str">
        <f ca="1">IFERROR(__xludf.DUMMYFUNCTION("""COMPUTED_VALUE"""),"Female")</f>
        <v>Female</v>
      </c>
      <c r="F19" s="1">
        <f ca="1">IFERROR(__xludf.DUMMYFUNCTION("""COMPUTED_VALUE"""),91)</f>
        <v>91</v>
      </c>
      <c r="G19" t="str">
        <f ca="1">IFERROR(__xludf.DUMMYFUNCTION("""COMPUTED_VALUE"""),"Queen")</f>
        <v>Queen</v>
      </c>
      <c r="H19" s="10" t="str">
        <f ca="1">IFERROR(__xludf.DUMMYFUNCTION("""COMPUTED_VALUE"""),"#N/A")</f>
        <v>#N/A</v>
      </c>
      <c r="I19" s="11" t="str">
        <f ca="1">IFERROR(__xludf.DUMMYFUNCTION("""COMPUTED_VALUE"""),"https://www.facebook.com/TheBritishMonarchy/")</f>
        <v>https://www.facebook.com/TheBritishMonarchy/</v>
      </c>
      <c r="J19" s="12">
        <f ca="1">IFERROR(__xludf.DUMMYFUNCTION("""COMPUTED_VALUE"""),4863518)</f>
        <v>4863518</v>
      </c>
      <c r="K19" s="13" t="str">
        <f ca="1">IFERROR(__xludf.DUMMYFUNCTION("""COMPUTED_VALUE"""),"https://twitter.com/RoyalFamily")</f>
        <v>https://twitter.com/RoyalFamily</v>
      </c>
      <c r="L19" s="12" t="str">
        <f ca="1">IFERROR(__xludf.DUMMYFUNCTION("""COMPUTED_VALUE"""),"Royalfamily")</f>
        <v>Royalfamily</v>
      </c>
      <c r="M19" s="12" t="str">
        <f ca="1">IFERROR(__xludf.DUMMYFUNCTION("""COMPUTED_VALUE"""),"")</f>
        <v/>
      </c>
      <c r="N19" s="12" t="str">
        <f ca="1">IFERROR(__xludf.DUMMYFUNCTION("""COMPUTED_VALUE"""),"4M")</f>
        <v>4M</v>
      </c>
      <c r="O19" s="13" t="str">
        <f ca="1">IFERROR(__xludf.DUMMYFUNCTION("""COMPUTED_VALUE"""),"https://www.instagram.com/theroyalfamily/")</f>
        <v>https://www.instagram.com/theroyalfamily/</v>
      </c>
      <c r="P19" s="12" t="str">
        <f ca="1">IFERROR(__xludf.DUMMYFUNCTION("""COMPUTED_VALUE"""),"theroyalfamily")</f>
        <v>theroyalfamily</v>
      </c>
      <c r="Q19" s="12" t="str">
        <f ca="1">IFERROR(__xludf.DUMMYFUNCTION("""COMPUTED_VALUE"""),"#N/A")</f>
        <v>#N/A</v>
      </c>
      <c r="R19" s="8" t="str">
        <f ca="1">IFERROR(__xludf.DUMMYFUNCTION("""COMPUTED_VALUE"""),"")</f>
        <v/>
      </c>
      <c r="S19" s="3" t="str">
        <f ca="1">IFERROR(__xludf.DUMMYFUNCTION("""COMPUTED_VALUE"""),"")</f>
        <v/>
      </c>
      <c r="T19" s="8" t="str">
        <f ca="1">IFERROR(__xludf.DUMMYFUNCTION("""COMPUTED_VALUE"""),"")</f>
        <v/>
      </c>
      <c r="U19" s="3" t="str">
        <f ca="1">IFERROR(__xludf.DUMMYFUNCTION("""COMPUTED_VALUE"""),"")</f>
        <v/>
      </c>
      <c r="V19" s="8" t="str">
        <f ca="1">IFERROR(__xludf.DUMMYFUNCTION("""COMPUTED_VALUE"""),"")</f>
        <v/>
      </c>
      <c r="W19" s="3" t="str">
        <f ca="1">IFERROR(__xludf.DUMMYFUNCTION("""COMPUTED_VALUE"""),"")</f>
        <v/>
      </c>
      <c r="X19" s="3" t="str">
        <f ca="1">IFERROR(__xludf.DUMMYFUNCTION("""COMPUTED_VALUE"""),"")</f>
        <v/>
      </c>
      <c r="Y19" s="8" t="str">
        <f ca="1">IFERROR(__xludf.DUMMYFUNCTION("""COMPUTED_VALUE"""),"")</f>
        <v/>
      </c>
      <c r="Z19" s="3" t="str">
        <f ca="1">IFERROR(__xludf.DUMMYFUNCTION("""COMPUTED_VALUE"""),"")</f>
        <v/>
      </c>
      <c r="AA19" s="3" t="str">
        <f ca="1">IFERROR(__xludf.DUMMYFUNCTION("""COMPUTED_VALUE"""),"")</f>
        <v/>
      </c>
      <c r="AB19" s="3" t="str">
        <f ca="1">IFERROR(__xludf.DUMMYFUNCTION("""COMPUTED_VALUE"""),"")</f>
        <v/>
      </c>
      <c r="AC19" s="3" t="str">
        <f ca="1">IFERROR(__xludf.DUMMYFUNCTION("""COMPUTED_VALUE"""),"")</f>
        <v/>
      </c>
      <c r="AD19" s="15" t="str">
        <f ca="1">IFERROR(__xludf.DUMMYFUNCTION("""COMPUTED_VALUE"""),"")</f>
        <v/>
      </c>
    </row>
    <row r="20" spans="1:30" ht="15.75" customHeight="1">
      <c r="A20" t="str">
        <f ca="1">IFERROR(__xludf.DUMMYFUNCTION("""COMPUTED_VALUE"""),"Barbados")</f>
        <v>Barbados</v>
      </c>
      <c r="B20" t="str">
        <f ca="1">IFERROR(__xludf.DUMMYFUNCTION("""COMPUTED_VALUE"""),"North America")</f>
        <v>North America</v>
      </c>
      <c r="C20" s="4" t="str">
        <f ca="1">IFERROR(__xludf.DUMMYFUNCTION("""COMPUTED_VALUE"""),"Elizabeth II")</f>
        <v>Elizabeth II</v>
      </c>
      <c r="D20" t="str">
        <f ca="1">IFERROR(__xludf.DUMMYFUNCTION("""COMPUTED_VALUE"""),"Head of state")</f>
        <v>Head of state</v>
      </c>
      <c r="E20" t="str">
        <f ca="1">IFERROR(__xludf.DUMMYFUNCTION("""COMPUTED_VALUE"""),"Female")</f>
        <v>Female</v>
      </c>
      <c r="F20" s="1">
        <f ca="1">IFERROR(__xludf.DUMMYFUNCTION("""COMPUTED_VALUE"""),91)</f>
        <v>91</v>
      </c>
      <c r="G20" t="str">
        <f ca="1">IFERROR(__xludf.DUMMYFUNCTION("""COMPUTED_VALUE"""),"Queen")</f>
        <v>Queen</v>
      </c>
      <c r="H20" s="10" t="str">
        <f ca="1">IFERROR(__xludf.DUMMYFUNCTION("""COMPUTED_VALUE"""),"#N/A")</f>
        <v>#N/A</v>
      </c>
      <c r="I20" s="11" t="str">
        <f ca="1">IFERROR(__xludf.DUMMYFUNCTION("""COMPUTED_VALUE"""),"https://www.facebook.com/TheBritishMonarchy/")</f>
        <v>https://www.facebook.com/TheBritishMonarchy/</v>
      </c>
      <c r="J20" s="12">
        <f ca="1">IFERROR(__xludf.DUMMYFUNCTION("""COMPUTED_VALUE"""),4863518)</f>
        <v>4863518</v>
      </c>
      <c r="K20" s="13" t="str">
        <f ca="1">IFERROR(__xludf.DUMMYFUNCTION("""COMPUTED_VALUE"""),"https://twitter.com/RoyalFamily")</f>
        <v>https://twitter.com/RoyalFamily</v>
      </c>
      <c r="L20" s="12" t="str">
        <f ca="1">IFERROR(__xludf.DUMMYFUNCTION("""COMPUTED_VALUE"""),"Royalfamily")</f>
        <v>Royalfamily</v>
      </c>
      <c r="M20" s="12" t="str">
        <f ca="1">IFERROR(__xludf.DUMMYFUNCTION("""COMPUTED_VALUE"""),"")</f>
        <v/>
      </c>
      <c r="N20" s="12" t="str">
        <f ca="1">IFERROR(__xludf.DUMMYFUNCTION("""COMPUTED_VALUE"""),"4M")</f>
        <v>4M</v>
      </c>
      <c r="O20" s="13" t="str">
        <f ca="1">IFERROR(__xludf.DUMMYFUNCTION("""COMPUTED_VALUE"""),"https://www.instagram.com/theroyalfamily/")</f>
        <v>https://www.instagram.com/theroyalfamily/</v>
      </c>
      <c r="P20" s="12" t="str">
        <f ca="1">IFERROR(__xludf.DUMMYFUNCTION("""COMPUTED_VALUE"""),"theroyalfamily")</f>
        <v>theroyalfamily</v>
      </c>
      <c r="Q20" s="12" t="str">
        <f ca="1">IFERROR(__xludf.DUMMYFUNCTION("""COMPUTED_VALUE"""),"#N/A")</f>
        <v>#N/A</v>
      </c>
      <c r="R20" s="8" t="str">
        <f ca="1">IFERROR(__xludf.DUMMYFUNCTION("""COMPUTED_VALUE"""),"")</f>
        <v/>
      </c>
      <c r="S20" s="3" t="str">
        <f ca="1">IFERROR(__xludf.DUMMYFUNCTION("""COMPUTED_VALUE"""),"")</f>
        <v/>
      </c>
      <c r="T20" s="8" t="str">
        <f ca="1">IFERROR(__xludf.DUMMYFUNCTION("""COMPUTED_VALUE"""),"")</f>
        <v/>
      </c>
      <c r="U20" s="3" t="str">
        <f ca="1">IFERROR(__xludf.DUMMYFUNCTION("""COMPUTED_VALUE"""),"")</f>
        <v/>
      </c>
      <c r="V20" s="8" t="str">
        <f ca="1">IFERROR(__xludf.DUMMYFUNCTION("""COMPUTED_VALUE"""),"")</f>
        <v/>
      </c>
      <c r="W20" s="3" t="str">
        <f ca="1">IFERROR(__xludf.DUMMYFUNCTION("""COMPUTED_VALUE"""),"")</f>
        <v/>
      </c>
      <c r="X20" s="3" t="str">
        <f ca="1">IFERROR(__xludf.DUMMYFUNCTION("""COMPUTED_VALUE"""),"")</f>
        <v/>
      </c>
      <c r="Y20" s="8" t="str">
        <f ca="1">IFERROR(__xludf.DUMMYFUNCTION("""COMPUTED_VALUE"""),"")</f>
        <v/>
      </c>
      <c r="Z20" s="3" t="str">
        <f ca="1">IFERROR(__xludf.DUMMYFUNCTION("""COMPUTED_VALUE"""),"")</f>
        <v/>
      </c>
      <c r="AA20" s="3" t="str">
        <f ca="1">IFERROR(__xludf.DUMMYFUNCTION("""COMPUTED_VALUE"""),"")</f>
        <v/>
      </c>
      <c r="AB20" s="3" t="str">
        <f ca="1">IFERROR(__xludf.DUMMYFUNCTION("""COMPUTED_VALUE"""),"")</f>
        <v/>
      </c>
      <c r="AC20" s="3" t="str">
        <f ca="1">IFERROR(__xludf.DUMMYFUNCTION("""COMPUTED_VALUE"""),"")</f>
        <v/>
      </c>
      <c r="AD20" s="15" t="str">
        <f ca="1">IFERROR(__xludf.DUMMYFUNCTION("""COMPUTED_VALUE"""),"")</f>
        <v/>
      </c>
    </row>
    <row r="21" spans="1:30" ht="15.75" customHeight="1">
      <c r="A21" t="str">
        <f ca="1">IFERROR(__xludf.DUMMYFUNCTION("""COMPUTED_VALUE"""),"Belize")</f>
        <v>Belize</v>
      </c>
      <c r="B21" t="str">
        <f ca="1">IFERROR(__xludf.DUMMYFUNCTION("""COMPUTED_VALUE"""),"North America")</f>
        <v>North America</v>
      </c>
      <c r="C21" s="4" t="str">
        <f ca="1">IFERROR(__xludf.DUMMYFUNCTION("""COMPUTED_VALUE"""),"Elizabeth II")</f>
        <v>Elizabeth II</v>
      </c>
      <c r="D21" t="str">
        <f ca="1">IFERROR(__xludf.DUMMYFUNCTION("""COMPUTED_VALUE"""),"Head of state")</f>
        <v>Head of state</v>
      </c>
      <c r="E21" t="str">
        <f ca="1">IFERROR(__xludf.DUMMYFUNCTION("""COMPUTED_VALUE"""),"Female")</f>
        <v>Female</v>
      </c>
      <c r="F21" s="1">
        <f ca="1">IFERROR(__xludf.DUMMYFUNCTION("""COMPUTED_VALUE"""),91)</f>
        <v>91</v>
      </c>
      <c r="G21" t="str">
        <f ca="1">IFERROR(__xludf.DUMMYFUNCTION("""COMPUTED_VALUE"""),"Queen")</f>
        <v>Queen</v>
      </c>
      <c r="H21" s="10" t="str">
        <f ca="1">IFERROR(__xludf.DUMMYFUNCTION("""COMPUTED_VALUE"""),"#N/A")</f>
        <v>#N/A</v>
      </c>
      <c r="I21" s="11" t="str">
        <f ca="1">IFERROR(__xludf.DUMMYFUNCTION("""COMPUTED_VALUE"""),"https://www.facebook.com/TheBritishMonarchy/")</f>
        <v>https://www.facebook.com/TheBritishMonarchy/</v>
      </c>
      <c r="J21" s="12">
        <f ca="1">IFERROR(__xludf.DUMMYFUNCTION("""COMPUTED_VALUE"""),4863518)</f>
        <v>4863518</v>
      </c>
      <c r="K21" s="13" t="str">
        <f ca="1">IFERROR(__xludf.DUMMYFUNCTION("""COMPUTED_VALUE"""),"https://twitter.com/RoyalFamily")</f>
        <v>https://twitter.com/RoyalFamily</v>
      </c>
      <c r="L21" s="12" t="str">
        <f ca="1">IFERROR(__xludf.DUMMYFUNCTION("""COMPUTED_VALUE"""),"Royalfamily")</f>
        <v>Royalfamily</v>
      </c>
      <c r="M21" s="12" t="str">
        <f ca="1">IFERROR(__xludf.DUMMYFUNCTION("""COMPUTED_VALUE"""),"")</f>
        <v/>
      </c>
      <c r="N21" s="12" t="str">
        <f ca="1">IFERROR(__xludf.DUMMYFUNCTION("""COMPUTED_VALUE"""),"4M")</f>
        <v>4M</v>
      </c>
      <c r="O21" s="13" t="str">
        <f ca="1">IFERROR(__xludf.DUMMYFUNCTION("""COMPUTED_VALUE"""),"https://www.instagram.com/theroyalfamily/")</f>
        <v>https://www.instagram.com/theroyalfamily/</v>
      </c>
      <c r="P21" s="12" t="str">
        <f ca="1">IFERROR(__xludf.DUMMYFUNCTION("""COMPUTED_VALUE"""),"theroyalfamily")</f>
        <v>theroyalfamily</v>
      </c>
      <c r="Q21" s="12" t="str">
        <f ca="1">IFERROR(__xludf.DUMMYFUNCTION("""COMPUTED_VALUE"""),"#N/A")</f>
        <v>#N/A</v>
      </c>
      <c r="R21" s="8" t="str">
        <f ca="1">IFERROR(__xludf.DUMMYFUNCTION("""COMPUTED_VALUE"""),"")</f>
        <v/>
      </c>
      <c r="S21" s="3" t="str">
        <f ca="1">IFERROR(__xludf.DUMMYFUNCTION("""COMPUTED_VALUE"""),"")</f>
        <v/>
      </c>
      <c r="T21" s="8" t="str">
        <f ca="1">IFERROR(__xludf.DUMMYFUNCTION("""COMPUTED_VALUE"""),"")</f>
        <v/>
      </c>
      <c r="U21" s="3" t="str">
        <f ca="1">IFERROR(__xludf.DUMMYFUNCTION("""COMPUTED_VALUE"""),"")</f>
        <v/>
      </c>
      <c r="V21" s="8" t="str">
        <f ca="1">IFERROR(__xludf.DUMMYFUNCTION("""COMPUTED_VALUE"""),"")</f>
        <v/>
      </c>
      <c r="W21" s="3" t="str">
        <f ca="1">IFERROR(__xludf.DUMMYFUNCTION("""COMPUTED_VALUE"""),"")</f>
        <v/>
      </c>
      <c r="X21" s="3" t="str">
        <f ca="1">IFERROR(__xludf.DUMMYFUNCTION("""COMPUTED_VALUE"""),"")</f>
        <v/>
      </c>
      <c r="Y21" s="8" t="str">
        <f ca="1">IFERROR(__xludf.DUMMYFUNCTION("""COMPUTED_VALUE"""),"")</f>
        <v/>
      </c>
      <c r="Z21" s="3" t="str">
        <f ca="1">IFERROR(__xludf.DUMMYFUNCTION("""COMPUTED_VALUE"""),"")</f>
        <v/>
      </c>
      <c r="AA21" s="3" t="str">
        <f ca="1">IFERROR(__xludf.DUMMYFUNCTION("""COMPUTED_VALUE"""),"")</f>
        <v/>
      </c>
      <c r="AB21" s="3" t="str">
        <f ca="1">IFERROR(__xludf.DUMMYFUNCTION("""COMPUTED_VALUE"""),"")</f>
        <v/>
      </c>
      <c r="AC21" s="3" t="str">
        <f ca="1">IFERROR(__xludf.DUMMYFUNCTION("""COMPUTED_VALUE"""),"")</f>
        <v/>
      </c>
      <c r="AD21" s="15" t="str">
        <f ca="1">IFERROR(__xludf.DUMMYFUNCTION("""COMPUTED_VALUE"""),"")</f>
        <v/>
      </c>
    </row>
    <row r="22" spans="1:30" ht="15.75" customHeight="1">
      <c r="A22" t="str">
        <f ca="1">IFERROR(__xludf.DUMMYFUNCTION("""COMPUTED_VALUE"""),"Canada")</f>
        <v>Canada</v>
      </c>
      <c r="B22" t="str">
        <f ca="1">IFERROR(__xludf.DUMMYFUNCTION("""COMPUTED_VALUE"""),"North America")</f>
        <v>North America</v>
      </c>
      <c r="C22" s="4" t="str">
        <f ca="1">IFERROR(__xludf.DUMMYFUNCTION("""COMPUTED_VALUE"""),"Elizabeth II")</f>
        <v>Elizabeth II</v>
      </c>
      <c r="D22" t="str">
        <f ca="1">IFERROR(__xludf.DUMMYFUNCTION("""COMPUTED_VALUE"""),"Head of state")</f>
        <v>Head of state</v>
      </c>
      <c r="E22" t="str">
        <f ca="1">IFERROR(__xludf.DUMMYFUNCTION("""COMPUTED_VALUE"""),"Female")</f>
        <v>Female</v>
      </c>
      <c r="F22" s="1">
        <f ca="1">IFERROR(__xludf.DUMMYFUNCTION("""COMPUTED_VALUE"""),91)</f>
        <v>91</v>
      </c>
      <c r="G22" t="str">
        <f ca="1">IFERROR(__xludf.DUMMYFUNCTION("""COMPUTED_VALUE"""),"Queen")</f>
        <v>Queen</v>
      </c>
      <c r="H22" s="10" t="str">
        <f ca="1">IFERROR(__xludf.DUMMYFUNCTION("""COMPUTED_VALUE"""),"#N/A")</f>
        <v>#N/A</v>
      </c>
      <c r="I22" s="11" t="str">
        <f ca="1">IFERROR(__xludf.DUMMYFUNCTION("""COMPUTED_VALUE"""),"https://www.facebook.com/TheBritishMonarchy/")</f>
        <v>https://www.facebook.com/TheBritishMonarchy/</v>
      </c>
      <c r="J22" s="12">
        <f ca="1">IFERROR(__xludf.DUMMYFUNCTION("""COMPUTED_VALUE"""),4863518)</f>
        <v>4863518</v>
      </c>
      <c r="K22" s="13" t="str">
        <f ca="1">IFERROR(__xludf.DUMMYFUNCTION("""COMPUTED_VALUE"""),"https://twitter.com/RoyalFamily")</f>
        <v>https://twitter.com/RoyalFamily</v>
      </c>
      <c r="L22" s="12" t="str">
        <f ca="1">IFERROR(__xludf.DUMMYFUNCTION("""COMPUTED_VALUE"""),"Royalfamily")</f>
        <v>Royalfamily</v>
      </c>
      <c r="M22" s="12" t="str">
        <f ca="1">IFERROR(__xludf.DUMMYFUNCTION("""COMPUTED_VALUE"""),"")</f>
        <v/>
      </c>
      <c r="N22" s="12" t="str">
        <f ca="1">IFERROR(__xludf.DUMMYFUNCTION("""COMPUTED_VALUE"""),"4M")</f>
        <v>4M</v>
      </c>
      <c r="O22" s="13" t="str">
        <f ca="1">IFERROR(__xludf.DUMMYFUNCTION("""COMPUTED_VALUE"""),"https://www.instagram.com/theroyalfamily/")</f>
        <v>https://www.instagram.com/theroyalfamily/</v>
      </c>
      <c r="P22" s="12" t="str">
        <f ca="1">IFERROR(__xludf.DUMMYFUNCTION("""COMPUTED_VALUE"""),"theroyalfamily")</f>
        <v>theroyalfamily</v>
      </c>
      <c r="Q22" s="12" t="str">
        <f ca="1">IFERROR(__xludf.DUMMYFUNCTION("""COMPUTED_VALUE"""),"#N/A")</f>
        <v>#N/A</v>
      </c>
      <c r="R22" s="8" t="str">
        <f ca="1">IFERROR(__xludf.DUMMYFUNCTION("""COMPUTED_VALUE"""),"")</f>
        <v/>
      </c>
      <c r="S22" s="3" t="str">
        <f ca="1">IFERROR(__xludf.DUMMYFUNCTION("""COMPUTED_VALUE"""),"")</f>
        <v/>
      </c>
      <c r="T22" s="8" t="str">
        <f ca="1">IFERROR(__xludf.DUMMYFUNCTION("""COMPUTED_VALUE"""),"")</f>
        <v/>
      </c>
      <c r="U22" s="3" t="str">
        <f ca="1">IFERROR(__xludf.DUMMYFUNCTION("""COMPUTED_VALUE"""),"")</f>
        <v/>
      </c>
      <c r="V22" s="8" t="str">
        <f ca="1">IFERROR(__xludf.DUMMYFUNCTION("""COMPUTED_VALUE"""),"")</f>
        <v/>
      </c>
      <c r="W22" s="3" t="str">
        <f ca="1">IFERROR(__xludf.DUMMYFUNCTION("""COMPUTED_VALUE"""),"")</f>
        <v/>
      </c>
      <c r="X22" s="3" t="str">
        <f ca="1">IFERROR(__xludf.DUMMYFUNCTION("""COMPUTED_VALUE"""),"")</f>
        <v/>
      </c>
      <c r="Y22" s="8" t="str">
        <f ca="1">IFERROR(__xludf.DUMMYFUNCTION("""COMPUTED_VALUE"""),"")</f>
        <v/>
      </c>
      <c r="Z22" s="3" t="str">
        <f ca="1">IFERROR(__xludf.DUMMYFUNCTION("""COMPUTED_VALUE"""),"")</f>
        <v/>
      </c>
      <c r="AA22" s="3" t="str">
        <f ca="1">IFERROR(__xludf.DUMMYFUNCTION("""COMPUTED_VALUE"""),"")</f>
        <v/>
      </c>
      <c r="AB22" s="3" t="str">
        <f ca="1">IFERROR(__xludf.DUMMYFUNCTION("""COMPUTED_VALUE"""),"")</f>
        <v/>
      </c>
      <c r="AC22" s="3" t="str">
        <f ca="1">IFERROR(__xludf.DUMMYFUNCTION("""COMPUTED_VALUE"""),"")</f>
        <v/>
      </c>
      <c r="AD22" s="15" t="str">
        <f ca="1">IFERROR(__xludf.DUMMYFUNCTION("""COMPUTED_VALUE"""),"")</f>
        <v/>
      </c>
    </row>
    <row r="23" spans="1:30" ht="15.75" customHeight="1">
      <c r="A23" t="str">
        <f ca="1">IFERROR(__xludf.DUMMYFUNCTION("""COMPUTED_VALUE"""),"Grenada")</f>
        <v>Grenada</v>
      </c>
      <c r="B23" t="str">
        <f ca="1">IFERROR(__xludf.DUMMYFUNCTION("""COMPUTED_VALUE"""),"North America")</f>
        <v>North America</v>
      </c>
      <c r="C23" s="4" t="str">
        <f ca="1">IFERROR(__xludf.DUMMYFUNCTION("""COMPUTED_VALUE"""),"Elizabeth II")</f>
        <v>Elizabeth II</v>
      </c>
      <c r="D23" t="str">
        <f ca="1">IFERROR(__xludf.DUMMYFUNCTION("""COMPUTED_VALUE"""),"Head of state")</f>
        <v>Head of state</v>
      </c>
      <c r="E23" t="str">
        <f ca="1">IFERROR(__xludf.DUMMYFUNCTION("""COMPUTED_VALUE"""),"Female")</f>
        <v>Female</v>
      </c>
      <c r="F23" s="1">
        <f ca="1">IFERROR(__xludf.DUMMYFUNCTION("""COMPUTED_VALUE"""),91)</f>
        <v>91</v>
      </c>
      <c r="G23" t="str">
        <f ca="1">IFERROR(__xludf.DUMMYFUNCTION("""COMPUTED_VALUE"""),"Queen")</f>
        <v>Queen</v>
      </c>
      <c r="H23" s="10" t="str">
        <f ca="1">IFERROR(__xludf.DUMMYFUNCTION("""COMPUTED_VALUE"""),"#N/A")</f>
        <v>#N/A</v>
      </c>
      <c r="I23" s="11" t="str">
        <f ca="1">IFERROR(__xludf.DUMMYFUNCTION("""COMPUTED_VALUE"""),"https://www.facebook.com/TheBritishMonarchy/")</f>
        <v>https://www.facebook.com/TheBritishMonarchy/</v>
      </c>
      <c r="J23" s="12">
        <f ca="1">IFERROR(__xludf.DUMMYFUNCTION("""COMPUTED_VALUE"""),4863518)</f>
        <v>4863518</v>
      </c>
      <c r="K23" s="13" t="str">
        <f ca="1">IFERROR(__xludf.DUMMYFUNCTION("""COMPUTED_VALUE"""),"https://twitter.com/RoyalFamily")</f>
        <v>https://twitter.com/RoyalFamily</v>
      </c>
      <c r="L23" s="12" t="str">
        <f ca="1">IFERROR(__xludf.DUMMYFUNCTION("""COMPUTED_VALUE"""),"Royalfamily")</f>
        <v>Royalfamily</v>
      </c>
      <c r="M23" s="12" t="str">
        <f ca="1">IFERROR(__xludf.DUMMYFUNCTION("""COMPUTED_VALUE"""),"")</f>
        <v/>
      </c>
      <c r="N23" s="12" t="str">
        <f ca="1">IFERROR(__xludf.DUMMYFUNCTION("""COMPUTED_VALUE"""),"4M")</f>
        <v>4M</v>
      </c>
      <c r="O23" s="13" t="str">
        <f ca="1">IFERROR(__xludf.DUMMYFUNCTION("""COMPUTED_VALUE"""),"https://www.instagram.com/theroyalfamily/")</f>
        <v>https://www.instagram.com/theroyalfamily/</v>
      </c>
      <c r="P23" s="12" t="str">
        <f ca="1">IFERROR(__xludf.DUMMYFUNCTION("""COMPUTED_VALUE"""),"theroyalfamily")</f>
        <v>theroyalfamily</v>
      </c>
      <c r="Q23" s="12" t="str">
        <f ca="1">IFERROR(__xludf.DUMMYFUNCTION("""COMPUTED_VALUE"""),"#N/A")</f>
        <v>#N/A</v>
      </c>
      <c r="R23" s="8" t="str">
        <f ca="1">IFERROR(__xludf.DUMMYFUNCTION("""COMPUTED_VALUE"""),"")</f>
        <v/>
      </c>
      <c r="S23" s="3" t="str">
        <f ca="1">IFERROR(__xludf.DUMMYFUNCTION("""COMPUTED_VALUE"""),"")</f>
        <v/>
      </c>
      <c r="T23" s="8" t="str">
        <f ca="1">IFERROR(__xludf.DUMMYFUNCTION("""COMPUTED_VALUE"""),"")</f>
        <v/>
      </c>
      <c r="U23" s="3" t="str">
        <f ca="1">IFERROR(__xludf.DUMMYFUNCTION("""COMPUTED_VALUE"""),"")</f>
        <v/>
      </c>
      <c r="V23" s="8" t="str">
        <f ca="1">IFERROR(__xludf.DUMMYFUNCTION("""COMPUTED_VALUE"""),"")</f>
        <v/>
      </c>
      <c r="W23" s="3" t="str">
        <f ca="1">IFERROR(__xludf.DUMMYFUNCTION("""COMPUTED_VALUE"""),"")</f>
        <v/>
      </c>
      <c r="X23" s="3" t="str">
        <f ca="1">IFERROR(__xludf.DUMMYFUNCTION("""COMPUTED_VALUE"""),"")</f>
        <v/>
      </c>
      <c r="Y23" s="8" t="str">
        <f ca="1">IFERROR(__xludf.DUMMYFUNCTION("""COMPUTED_VALUE"""),"")</f>
        <v/>
      </c>
      <c r="Z23" s="3" t="str">
        <f ca="1">IFERROR(__xludf.DUMMYFUNCTION("""COMPUTED_VALUE"""),"")</f>
        <v/>
      </c>
      <c r="AA23" s="3" t="str">
        <f ca="1">IFERROR(__xludf.DUMMYFUNCTION("""COMPUTED_VALUE"""),"")</f>
        <v/>
      </c>
      <c r="AB23" s="3" t="str">
        <f ca="1">IFERROR(__xludf.DUMMYFUNCTION("""COMPUTED_VALUE"""),"")</f>
        <v/>
      </c>
      <c r="AC23" s="3" t="str">
        <f ca="1">IFERROR(__xludf.DUMMYFUNCTION("""COMPUTED_VALUE"""),"")</f>
        <v/>
      </c>
      <c r="AD23" s="15" t="str">
        <f ca="1">IFERROR(__xludf.DUMMYFUNCTION("""COMPUTED_VALUE"""),"")</f>
        <v/>
      </c>
    </row>
    <row r="24" spans="1:30" ht="15.75" customHeight="1">
      <c r="A24" t="str">
        <f ca="1">IFERROR(__xludf.DUMMYFUNCTION("""COMPUTED_VALUE"""),"Jamaica")</f>
        <v>Jamaica</v>
      </c>
      <c r="B24" t="str">
        <f ca="1">IFERROR(__xludf.DUMMYFUNCTION("""COMPUTED_VALUE"""),"North America")</f>
        <v>North America</v>
      </c>
      <c r="C24" s="4" t="str">
        <f ca="1">IFERROR(__xludf.DUMMYFUNCTION("""COMPUTED_VALUE"""),"Elizabeth II")</f>
        <v>Elizabeth II</v>
      </c>
      <c r="D24" t="str">
        <f ca="1">IFERROR(__xludf.DUMMYFUNCTION("""COMPUTED_VALUE"""),"Head of state")</f>
        <v>Head of state</v>
      </c>
      <c r="E24" t="str">
        <f ca="1">IFERROR(__xludf.DUMMYFUNCTION("""COMPUTED_VALUE"""),"Female")</f>
        <v>Female</v>
      </c>
      <c r="F24" s="1">
        <f ca="1">IFERROR(__xludf.DUMMYFUNCTION("""COMPUTED_VALUE"""),91)</f>
        <v>91</v>
      </c>
      <c r="G24" t="str">
        <f ca="1">IFERROR(__xludf.DUMMYFUNCTION("""COMPUTED_VALUE"""),"Queen")</f>
        <v>Queen</v>
      </c>
      <c r="H24" s="10" t="str">
        <f ca="1">IFERROR(__xludf.DUMMYFUNCTION("""COMPUTED_VALUE"""),"#N/A")</f>
        <v>#N/A</v>
      </c>
      <c r="I24" s="11" t="str">
        <f ca="1">IFERROR(__xludf.DUMMYFUNCTION("""COMPUTED_VALUE"""),"https://www.facebook.com/TheBritishMonarchy/")</f>
        <v>https://www.facebook.com/TheBritishMonarchy/</v>
      </c>
      <c r="J24" s="12">
        <f ca="1">IFERROR(__xludf.DUMMYFUNCTION("""COMPUTED_VALUE"""),4863518)</f>
        <v>4863518</v>
      </c>
      <c r="K24" s="13" t="str">
        <f ca="1">IFERROR(__xludf.DUMMYFUNCTION("""COMPUTED_VALUE"""),"https://twitter.com/RoyalFamily")</f>
        <v>https://twitter.com/RoyalFamily</v>
      </c>
      <c r="L24" s="12" t="str">
        <f ca="1">IFERROR(__xludf.DUMMYFUNCTION("""COMPUTED_VALUE"""),"Royalfamily")</f>
        <v>Royalfamily</v>
      </c>
      <c r="M24" s="12" t="str">
        <f ca="1">IFERROR(__xludf.DUMMYFUNCTION("""COMPUTED_VALUE"""),"")</f>
        <v/>
      </c>
      <c r="N24" s="12" t="str">
        <f ca="1">IFERROR(__xludf.DUMMYFUNCTION("""COMPUTED_VALUE"""),"4M")</f>
        <v>4M</v>
      </c>
      <c r="O24" s="13" t="str">
        <f ca="1">IFERROR(__xludf.DUMMYFUNCTION("""COMPUTED_VALUE"""),"https://www.instagram.com/theroyalfamily/")</f>
        <v>https://www.instagram.com/theroyalfamily/</v>
      </c>
      <c r="P24" s="12" t="str">
        <f ca="1">IFERROR(__xludf.DUMMYFUNCTION("""COMPUTED_VALUE"""),"theroyalfamily")</f>
        <v>theroyalfamily</v>
      </c>
      <c r="Q24" s="12" t="str">
        <f ca="1">IFERROR(__xludf.DUMMYFUNCTION("""COMPUTED_VALUE"""),"#N/A")</f>
        <v>#N/A</v>
      </c>
      <c r="R24" s="8" t="str">
        <f ca="1">IFERROR(__xludf.DUMMYFUNCTION("""COMPUTED_VALUE"""),"")</f>
        <v/>
      </c>
      <c r="S24" s="3" t="str">
        <f ca="1">IFERROR(__xludf.DUMMYFUNCTION("""COMPUTED_VALUE"""),"")</f>
        <v/>
      </c>
      <c r="T24" s="8" t="str">
        <f ca="1">IFERROR(__xludf.DUMMYFUNCTION("""COMPUTED_VALUE"""),"")</f>
        <v/>
      </c>
      <c r="U24" s="3" t="str">
        <f ca="1">IFERROR(__xludf.DUMMYFUNCTION("""COMPUTED_VALUE"""),"")</f>
        <v/>
      </c>
      <c r="V24" s="8" t="str">
        <f ca="1">IFERROR(__xludf.DUMMYFUNCTION("""COMPUTED_VALUE"""),"")</f>
        <v/>
      </c>
      <c r="W24" s="3" t="str">
        <f ca="1">IFERROR(__xludf.DUMMYFUNCTION("""COMPUTED_VALUE"""),"")</f>
        <v/>
      </c>
      <c r="X24" s="3" t="str">
        <f ca="1">IFERROR(__xludf.DUMMYFUNCTION("""COMPUTED_VALUE"""),"")</f>
        <v/>
      </c>
      <c r="Y24" s="8" t="str">
        <f ca="1">IFERROR(__xludf.DUMMYFUNCTION("""COMPUTED_VALUE"""),"")</f>
        <v/>
      </c>
      <c r="Z24" s="3" t="str">
        <f ca="1">IFERROR(__xludf.DUMMYFUNCTION("""COMPUTED_VALUE"""),"")</f>
        <v/>
      </c>
      <c r="AA24" s="3" t="str">
        <f ca="1">IFERROR(__xludf.DUMMYFUNCTION("""COMPUTED_VALUE"""),"")</f>
        <v/>
      </c>
      <c r="AB24" s="3" t="str">
        <f ca="1">IFERROR(__xludf.DUMMYFUNCTION("""COMPUTED_VALUE"""),"")</f>
        <v/>
      </c>
      <c r="AC24" s="3" t="str">
        <f ca="1">IFERROR(__xludf.DUMMYFUNCTION("""COMPUTED_VALUE"""),"")</f>
        <v/>
      </c>
      <c r="AD24" s="15" t="str">
        <f ca="1">IFERROR(__xludf.DUMMYFUNCTION("""COMPUTED_VALUE"""),"")</f>
        <v/>
      </c>
    </row>
    <row r="25" spans="1:30" ht="15.75" customHeight="1">
      <c r="A25" t="str">
        <f ca="1">IFERROR(__xludf.DUMMYFUNCTION("""COMPUTED_VALUE"""),"New Zealand")</f>
        <v>New Zealand</v>
      </c>
      <c r="B25" t="str">
        <f ca="1">IFERROR(__xludf.DUMMYFUNCTION("""COMPUTED_VALUE"""),"Oceania")</f>
        <v>Oceania</v>
      </c>
      <c r="C25" s="4" t="str">
        <f ca="1">IFERROR(__xludf.DUMMYFUNCTION("""COMPUTED_VALUE"""),"Elizabeth II")</f>
        <v>Elizabeth II</v>
      </c>
      <c r="D25" t="str">
        <f ca="1">IFERROR(__xludf.DUMMYFUNCTION("""COMPUTED_VALUE"""),"Head of state")</f>
        <v>Head of state</v>
      </c>
      <c r="E25" t="str">
        <f ca="1">IFERROR(__xludf.DUMMYFUNCTION("""COMPUTED_VALUE"""),"Female")</f>
        <v>Female</v>
      </c>
      <c r="F25" s="1">
        <f ca="1">IFERROR(__xludf.DUMMYFUNCTION("""COMPUTED_VALUE"""),91)</f>
        <v>91</v>
      </c>
      <c r="G25" t="str">
        <f ca="1">IFERROR(__xludf.DUMMYFUNCTION("""COMPUTED_VALUE"""),"Queen")</f>
        <v>Queen</v>
      </c>
      <c r="H25" s="10" t="str">
        <f ca="1">IFERROR(__xludf.DUMMYFUNCTION("""COMPUTED_VALUE"""),"#N/A")</f>
        <v>#N/A</v>
      </c>
      <c r="I25" s="11" t="str">
        <f ca="1">IFERROR(__xludf.DUMMYFUNCTION("""COMPUTED_VALUE"""),"https://www.facebook.com/TheBritishMonarchy/")</f>
        <v>https://www.facebook.com/TheBritishMonarchy/</v>
      </c>
      <c r="J25" s="12">
        <f ca="1">IFERROR(__xludf.DUMMYFUNCTION("""COMPUTED_VALUE"""),4863518)</f>
        <v>4863518</v>
      </c>
      <c r="K25" s="13" t="str">
        <f ca="1">IFERROR(__xludf.DUMMYFUNCTION("""COMPUTED_VALUE"""),"https://twitter.com/RoyalFamily")</f>
        <v>https://twitter.com/RoyalFamily</v>
      </c>
      <c r="L25" s="12" t="str">
        <f ca="1">IFERROR(__xludf.DUMMYFUNCTION("""COMPUTED_VALUE"""),"Royalfamily")</f>
        <v>Royalfamily</v>
      </c>
      <c r="M25" s="12" t="str">
        <f ca="1">IFERROR(__xludf.DUMMYFUNCTION("""COMPUTED_VALUE"""),"")</f>
        <v/>
      </c>
      <c r="N25" s="12" t="str">
        <f ca="1">IFERROR(__xludf.DUMMYFUNCTION("""COMPUTED_VALUE"""),"4M")</f>
        <v>4M</v>
      </c>
      <c r="O25" s="13" t="str">
        <f ca="1">IFERROR(__xludf.DUMMYFUNCTION("""COMPUTED_VALUE"""),"https://www.instagram.com/theroyalfamily/")</f>
        <v>https://www.instagram.com/theroyalfamily/</v>
      </c>
      <c r="P25" s="12" t="str">
        <f ca="1">IFERROR(__xludf.DUMMYFUNCTION("""COMPUTED_VALUE"""),"theroyalfamily")</f>
        <v>theroyalfamily</v>
      </c>
      <c r="Q25" s="12" t="str">
        <f ca="1">IFERROR(__xludf.DUMMYFUNCTION("""COMPUTED_VALUE"""),"#N/A")</f>
        <v>#N/A</v>
      </c>
      <c r="R25" s="8" t="str">
        <f ca="1">IFERROR(__xludf.DUMMYFUNCTION("""COMPUTED_VALUE"""),"")</f>
        <v/>
      </c>
      <c r="S25" s="3" t="str">
        <f ca="1">IFERROR(__xludf.DUMMYFUNCTION("""COMPUTED_VALUE"""),"")</f>
        <v/>
      </c>
      <c r="T25" s="8" t="str">
        <f ca="1">IFERROR(__xludf.DUMMYFUNCTION("""COMPUTED_VALUE"""),"")</f>
        <v/>
      </c>
      <c r="U25" s="3" t="str">
        <f ca="1">IFERROR(__xludf.DUMMYFUNCTION("""COMPUTED_VALUE"""),"")</f>
        <v/>
      </c>
      <c r="V25" s="8" t="str">
        <f ca="1">IFERROR(__xludf.DUMMYFUNCTION("""COMPUTED_VALUE"""),"")</f>
        <v/>
      </c>
      <c r="W25" s="3" t="str">
        <f ca="1">IFERROR(__xludf.DUMMYFUNCTION("""COMPUTED_VALUE"""),"")</f>
        <v/>
      </c>
      <c r="X25" s="3" t="str">
        <f ca="1">IFERROR(__xludf.DUMMYFUNCTION("""COMPUTED_VALUE"""),"")</f>
        <v/>
      </c>
      <c r="Y25" s="8" t="str">
        <f ca="1">IFERROR(__xludf.DUMMYFUNCTION("""COMPUTED_VALUE"""),"")</f>
        <v/>
      </c>
      <c r="Z25" s="3" t="str">
        <f ca="1">IFERROR(__xludf.DUMMYFUNCTION("""COMPUTED_VALUE"""),"")</f>
        <v/>
      </c>
      <c r="AA25" s="3" t="str">
        <f ca="1">IFERROR(__xludf.DUMMYFUNCTION("""COMPUTED_VALUE"""),"")</f>
        <v/>
      </c>
      <c r="AB25" s="3" t="str">
        <f ca="1">IFERROR(__xludf.DUMMYFUNCTION("""COMPUTED_VALUE"""),"")</f>
        <v/>
      </c>
      <c r="AC25" s="3" t="str">
        <f ca="1">IFERROR(__xludf.DUMMYFUNCTION("""COMPUTED_VALUE"""),"")</f>
        <v/>
      </c>
      <c r="AD25" s="15" t="str">
        <f ca="1">IFERROR(__xludf.DUMMYFUNCTION("""COMPUTED_VALUE"""),"")</f>
        <v/>
      </c>
    </row>
    <row r="26" spans="1:30" ht="15.75" customHeight="1">
      <c r="A26" t="str">
        <f ca="1">IFERROR(__xludf.DUMMYFUNCTION("""COMPUTED_VALUE"""),"Papua New Guinea")</f>
        <v>Papua New Guinea</v>
      </c>
      <c r="B26" t="str">
        <f ca="1">IFERROR(__xludf.DUMMYFUNCTION("""COMPUTED_VALUE"""),"Oceania")</f>
        <v>Oceania</v>
      </c>
      <c r="C26" s="4" t="str">
        <f ca="1">IFERROR(__xludf.DUMMYFUNCTION("""COMPUTED_VALUE"""),"Elizabeth II")</f>
        <v>Elizabeth II</v>
      </c>
      <c r="D26" t="str">
        <f ca="1">IFERROR(__xludf.DUMMYFUNCTION("""COMPUTED_VALUE"""),"Head of state")</f>
        <v>Head of state</v>
      </c>
      <c r="E26" t="str">
        <f ca="1">IFERROR(__xludf.DUMMYFUNCTION("""COMPUTED_VALUE"""),"Female")</f>
        <v>Female</v>
      </c>
      <c r="F26" s="1">
        <f ca="1">IFERROR(__xludf.DUMMYFUNCTION("""COMPUTED_VALUE"""),91)</f>
        <v>91</v>
      </c>
      <c r="G26" t="str">
        <f ca="1">IFERROR(__xludf.DUMMYFUNCTION("""COMPUTED_VALUE"""),"Queen")</f>
        <v>Queen</v>
      </c>
      <c r="H26" s="10" t="str">
        <f ca="1">IFERROR(__xludf.DUMMYFUNCTION("""COMPUTED_VALUE"""),"#N/A")</f>
        <v>#N/A</v>
      </c>
      <c r="I26" s="11" t="str">
        <f ca="1">IFERROR(__xludf.DUMMYFUNCTION("""COMPUTED_VALUE"""),"https://www.facebook.com/TheBritishMonarchy/")</f>
        <v>https://www.facebook.com/TheBritishMonarchy/</v>
      </c>
      <c r="J26" s="12">
        <f ca="1">IFERROR(__xludf.DUMMYFUNCTION("""COMPUTED_VALUE"""),4863518)</f>
        <v>4863518</v>
      </c>
      <c r="K26" s="13" t="str">
        <f ca="1">IFERROR(__xludf.DUMMYFUNCTION("""COMPUTED_VALUE"""),"https://twitter.com/RoyalFamily")</f>
        <v>https://twitter.com/RoyalFamily</v>
      </c>
      <c r="L26" s="12" t="str">
        <f ca="1">IFERROR(__xludf.DUMMYFUNCTION("""COMPUTED_VALUE"""),"Royalfamily")</f>
        <v>Royalfamily</v>
      </c>
      <c r="M26" s="12" t="str">
        <f ca="1">IFERROR(__xludf.DUMMYFUNCTION("""COMPUTED_VALUE"""),"")</f>
        <v/>
      </c>
      <c r="N26" s="12" t="str">
        <f ca="1">IFERROR(__xludf.DUMMYFUNCTION("""COMPUTED_VALUE"""),"4M")</f>
        <v>4M</v>
      </c>
      <c r="O26" s="13" t="str">
        <f ca="1">IFERROR(__xludf.DUMMYFUNCTION("""COMPUTED_VALUE"""),"https://www.instagram.com/theroyalfamily/")</f>
        <v>https://www.instagram.com/theroyalfamily/</v>
      </c>
      <c r="P26" s="12" t="str">
        <f ca="1">IFERROR(__xludf.DUMMYFUNCTION("""COMPUTED_VALUE"""),"theroyalfamily")</f>
        <v>theroyalfamily</v>
      </c>
      <c r="Q26" s="12" t="str">
        <f ca="1">IFERROR(__xludf.DUMMYFUNCTION("""COMPUTED_VALUE"""),"#N/A")</f>
        <v>#N/A</v>
      </c>
      <c r="R26" s="8" t="str">
        <f ca="1">IFERROR(__xludf.DUMMYFUNCTION("""COMPUTED_VALUE"""),"")</f>
        <v/>
      </c>
      <c r="S26" s="3" t="str">
        <f ca="1">IFERROR(__xludf.DUMMYFUNCTION("""COMPUTED_VALUE"""),"")</f>
        <v/>
      </c>
      <c r="T26" s="8" t="str">
        <f ca="1">IFERROR(__xludf.DUMMYFUNCTION("""COMPUTED_VALUE"""),"")</f>
        <v/>
      </c>
      <c r="U26" s="3" t="str">
        <f ca="1">IFERROR(__xludf.DUMMYFUNCTION("""COMPUTED_VALUE"""),"")</f>
        <v/>
      </c>
      <c r="V26" s="8" t="str">
        <f ca="1">IFERROR(__xludf.DUMMYFUNCTION("""COMPUTED_VALUE"""),"")</f>
        <v/>
      </c>
      <c r="W26" s="3" t="str">
        <f ca="1">IFERROR(__xludf.DUMMYFUNCTION("""COMPUTED_VALUE"""),"")</f>
        <v/>
      </c>
      <c r="X26" s="3" t="str">
        <f ca="1">IFERROR(__xludf.DUMMYFUNCTION("""COMPUTED_VALUE"""),"")</f>
        <v/>
      </c>
      <c r="Y26" s="8" t="str">
        <f ca="1">IFERROR(__xludf.DUMMYFUNCTION("""COMPUTED_VALUE"""),"")</f>
        <v/>
      </c>
      <c r="Z26" s="3" t="str">
        <f ca="1">IFERROR(__xludf.DUMMYFUNCTION("""COMPUTED_VALUE"""),"")</f>
        <v/>
      </c>
      <c r="AA26" s="3" t="str">
        <f ca="1">IFERROR(__xludf.DUMMYFUNCTION("""COMPUTED_VALUE"""),"")</f>
        <v/>
      </c>
      <c r="AB26" s="3" t="str">
        <f ca="1">IFERROR(__xludf.DUMMYFUNCTION("""COMPUTED_VALUE"""),"")</f>
        <v/>
      </c>
      <c r="AC26" s="3" t="str">
        <f ca="1">IFERROR(__xludf.DUMMYFUNCTION("""COMPUTED_VALUE"""),"")</f>
        <v/>
      </c>
      <c r="AD26" s="15" t="str">
        <f ca="1">IFERROR(__xludf.DUMMYFUNCTION("""COMPUTED_VALUE"""),"")</f>
        <v/>
      </c>
    </row>
    <row r="27" spans="1:30" ht="15.75" customHeight="1">
      <c r="A27" t="str">
        <f ca="1">IFERROR(__xludf.DUMMYFUNCTION("""COMPUTED_VALUE"""),"Saint Kitts and Nevis")</f>
        <v>Saint Kitts and Nevis</v>
      </c>
      <c r="B27" t="str">
        <f ca="1">IFERROR(__xludf.DUMMYFUNCTION("""COMPUTED_VALUE"""),"North America")</f>
        <v>North America</v>
      </c>
      <c r="C27" s="4" t="str">
        <f ca="1">IFERROR(__xludf.DUMMYFUNCTION("""COMPUTED_VALUE"""),"Elizabeth II")</f>
        <v>Elizabeth II</v>
      </c>
      <c r="D27" t="str">
        <f ca="1">IFERROR(__xludf.DUMMYFUNCTION("""COMPUTED_VALUE"""),"Head of state")</f>
        <v>Head of state</v>
      </c>
      <c r="E27" t="str">
        <f ca="1">IFERROR(__xludf.DUMMYFUNCTION("""COMPUTED_VALUE"""),"Female")</f>
        <v>Female</v>
      </c>
      <c r="F27" s="1">
        <f ca="1">IFERROR(__xludf.DUMMYFUNCTION("""COMPUTED_VALUE"""),91)</f>
        <v>91</v>
      </c>
      <c r="G27" t="str">
        <f ca="1">IFERROR(__xludf.DUMMYFUNCTION("""COMPUTED_VALUE"""),"Queen")</f>
        <v>Queen</v>
      </c>
      <c r="H27" s="10" t="str">
        <f ca="1">IFERROR(__xludf.DUMMYFUNCTION("""COMPUTED_VALUE"""),"#N/A")</f>
        <v>#N/A</v>
      </c>
      <c r="I27" s="11" t="str">
        <f ca="1">IFERROR(__xludf.DUMMYFUNCTION("""COMPUTED_VALUE"""),"https://www.facebook.com/TheBritishMonarchy/")</f>
        <v>https://www.facebook.com/TheBritishMonarchy/</v>
      </c>
      <c r="J27" s="12">
        <f ca="1">IFERROR(__xludf.DUMMYFUNCTION("""COMPUTED_VALUE"""),4863518)</f>
        <v>4863518</v>
      </c>
      <c r="K27" s="13" t="str">
        <f ca="1">IFERROR(__xludf.DUMMYFUNCTION("""COMPUTED_VALUE"""),"https://twitter.com/RoyalFamily")</f>
        <v>https://twitter.com/RoyalFamily</v>
      </c>
      <c r="L27" s="12" t="str">
        <f ca="1">IFERROR(__xludf.DUMMYFUNCTION("""COMPUTED_VALUE"""),"Royalfamily")</f>
        <v>Royalfamily</v>
      </c>
      <c r="M27" s="12" t="str">
        <f ca="1">IFERROR(__xludf.DUMMYFUNCTION("""COMPUTED_VALUE"""),"")</f>
        <v/>
      </c>
      <c r="N27" s="12" t="str">
        <f ca="1">IFERROR(__xludf.DUMMYFUNCTION("""COMPUTED_VALUE"""),"4M")</f>
        <v>4M</v>
      </c>
      <c r="O27" s="13" t="str">
        <f ca="1">IFERROR(__xludf.DUMMYFUNCTION("""COMPUTED_VALUE"""),"https://www.instagram.com/theroyalfamily/")</f>
        <v>https://www.instagram.com/theroyalfamily/</v>
      </c>
      <c r="P27" s="12" t="str">
        <f ca="1">IFERROR(__xludf.DUMMYFUNCTION("""COMPUTED_VALUE"""),"theroyalfamily")</f>
        <v>theroyalfamily</v>
      </c>
      <c r="Q27" s="12" t="str">
        <f ca="1">IFERROR(__xludf.DUMMYFUNCTION("""COMPUTED_VALUE"""),"#N/A")</f>
        <v>#N/A</v>
      </c>
      <c r="R27" s="8" t="str">
        <f ca="1">IFERROR(__xludf.DUMMYFUNCTION("""COMPUTED_VALUE"""),"")</f>
        <v/>
      </c>
      <c r="S27" s="3" t="str">
        <f ca="1">IFERROR(__xludf.DUMMYFUNCTION("""COMPUTED_VALUE"""),"")</f>
        <v/>
      </c>
      <c r="T27" s="8" t="str">
        <f ca="1">IFERROR(__xludf.DUMMYFUNCTION("""COMPUTED_VALUE"""),"")</f>
        <v/>
      </c>
      <c r="U27" s="3" t="str">
        <f ca="1">IFERROR(__xludf.DUMMYFUNCTION("""COMPUTED_VALUE"""),"")</f>
        <v/>
      </c>
      <c r="V27" s="8" t="str">
        <f ca="1">IFERROR(__xludf.DUMMYFUNCTION("""COMPUTED_VALUE"""),"")</f>
        <v/>
      </c>
      <c r="W27" s="3" t="str">
        <f ca="1">IFERROR(__xludf.DUMMYFUNCTION("""COMPUTED_VALUE"""),"")</f>
        <v/>
      </c>
      <c r="X27" s="3" t="str">
        <f ca="1">IFERROR(__xludf.DUMMYFUNCTION("""COMPUTED_VALUE"""),"")</f>
        <v/>
      </c>
      <c r="Y27" s="8" t="str">
        <f ca="1">IFERROR(__xludf.DUMMYFUNCTION("""COMPUTED_VALUE"""),"")</f>
        <v/>
      </c>
      <c r="Z27" s="3" t="str">
        <f ca="1">IFERROR(__xludf.DUMMYFUNCTION("""COMPUTED_VALUE"""),"")</f>
        <v/>
      </c>
      <c r="AA27" s="3" t="str">
        <f ca="1">IFERROR(__xludf.DUMMYFUNCTION("""COMPUTED_VALUE"""),"")</f>
        <v/>
      </c>
      <c r="AB27" s="3" t="str">
        <f ca="1">IFERROR(__xludf.DUMMYFUNCTION("""COMPUTED_VALUE"""),"")</f>
        <v/>
      </c>
      <c r="AC27" s="3" t="str">
        <f ca="1">IFERROR(__xludf.DUMMYFUNCTION("""COMPUTED_VALUE"""),"")</f>
        <v/>
      </c>
      <c r="AD27" s="15" t="str">
        <f ca="1">IFERROR(__xludf.DUMMYFUNCTION("""COMPUTED_VALUE"""),"")</f>
        <v/>
      </c>
    </row>
    <row r="28" spans="1:30" ht="15.75" customHeight="1">
      <c r="A28" t="str">
        <f ca="1">IFERROR(__xludf.DUMMYFUNCTION("""COMPUTED_VALUE"""),"Saint Lucia")</f>
        <v>Saint Lucia</v>
      </c>
      <c r="B28" t="str">
        <f ca="1">IFERROR(__xludf.DUMMYFUNCTION("""COMPUTED_VALUE"""),"North America")</f>
        <v>North America</v>
      </c>
      <c r="C28" s="4" t="str">
        <f ca="1">IFERROR(__xludf.DUMMYFUNCTION("""COMPUTED_VALUE"""),"Elizabeth II")</f>
        <v>Elizabeth II</v>
      </c>
      <c r="D28" t="str">
        <f ca="1">IFERROR(__xludf.DUMMYFUNCTION("""COMPUTED_VALUE"""),"Head of state")</f>
        <v>Head of state</v>
      </c>
      <c r="E28" t="str">
        <f ca="1">IFERROR(__xludf.DUMMYFUNCTION("""COMPUTED_VALUE"""),"Female")</f>
        <v>Female</v>
      </c>
      <c r="F28" s="1">
        <f ca="1">IFERROR(__xludf.DUMMYFUNCTION("""COMPUTED_VALUE"""),91)</f>
        <v>91</v>
      </c>
      <c r="G28" t="str">
        <f ca="1">IFERROR(__xludf.DUMMYFUNCTION("""COMPUTED_VALUE"""),"Queen")</f>
        <v>Queen</v>
      </c>
      <c r="H28" s="10" t="str">
        <f ca="1">IFERROR(__xludf.DUMMYFUNCTION("""COMPUTED_VALUE"""),"#N/A")</f>
        <v>#N/A</v>
      </c>
      <c r="I28" s="11" t="str">
        <f ca="1">IFERROR(__xludf.DUMMYFUNCTION("""COMPUTED_VALUE"""),"https://www.facebook.com/TheBritishMonarchy/")</f>
        <v>https://www.facebook.com/TheBritishMonarchy/</v>
      </c>
      <c r="J28" s="12">
        <f ca="1">IFERROR(__xludf.DUMMYFUNCTION("""COMPUTED_VALUE"""),4863518)</f>
        <v>4863518</v>
      </c>
      <c r="K28" s="13" t="str">
        <f ca="1">IFERROR(__xludf.DUMMYFUNCTION("""COMPUTED_VALUE"""),"https://twitter.com/RoyalFamily")</f>
        <v>https://twitter.com/RoyalFamily</v>
      </c>
      <c r="L28" s="12" t="str">
        <f ca="1">IFERROR(__xludf.DUMMYFUNCTION("""COMPUTED_VALUE"""),"Royalfamily")</f>
        <v>Royalfamily</v>
      </c>
      <c r="M28" s="12" t="str">
        <f ca="1">IFERROR(__xludf.DUMMYFUNCTION("""COMPUTED_VALUE"""),"")</f>
        <v/>
      </c>
      <c r="N28" s="12" t="str">
        <f ca="1">IFERROR(__xludf.DUMMYFUNCTION("""COMPUTED_VALUE"""),"4M")</f>
        <v>4M</v>
      </c>
      <c r="O28" s="13" t="str">
        <f ca="1">IFERROR(__xludf.DUMMYFUNCTION("""COMPUTED_VALUE"""),"https://www.instagram.com/theroyalfamily/")</f>
        <v>https://www.instagram.com/theroyalfamily/</v>
      </c>
      <c r="P28" s="12" t="str">
        <f ca="1">IFERROR(__xludf.DUMMYFUNCTION("""COMPUTED_VALUE"""),"theroyalfamily")</f>
        <v>theroyalfamily</v>
      </c>
      <c r="Q28" s="12" t="str">
        <f ca="1">IFERROR(__xludf.DUMMYFUNCTION("""COMPUTED_VALUE"""),"#N/A")</f>
        <v>#N/A</v>
      </c>
      <c r="R28" s="8" t="str">
        <f ca="1">IFERROR(__xludf.DUMMYFUNCTION("""COMPUTED_VALUE"""),"")</f>
        <v/>
      </c>
      <c r="S28" s="3" t="str">
        <f ca="1">IFERROR(__xludf.DUMMYFUNCTION("""COMPUTED_VALUE"""),"")</f>
        <v/>
      </c>
      <c r="T28" s="8" t="str">
        <f ca="1">IFERROR(__xludf.DUMMYFUNCTION("""COMPUTED_VALUE"""),"")</f>
        <v/>
      </c>
      <c r="U28" s="3" t="str">
        <f ca="1">IFERROR(__xludf.DUMMYFUNCTION("""COMPUTED_VALUE"""),"")</f>
        <v/>
      </c>
      <c r="V28" s="8" t="str">
        <f ca="1">IFERROR(__xludf.DUMMYFUNCTION("""COMPUTED_VALUE"""),"")</f>
        <v/>
      </c>
      <c r="W28" s="3" t="str">
        <f ca="1">IFERROR(__xludf.DUMMYFUNCTION("""COMPUTED_VALUE"""),"")</f>
        <v/>
      </c>
      <c r="X28" s="3" t="str">
        <f ca="1">IFERROR(__xludf.DUMMYFUNCTION("""COMPUTED_VALUE"""),"")</f>
        <v/>
      </c>
      <c r="Y28" s="8" t="str">
        <f ca="1">IFERROR(__xludf.DUMMYFUNCTION("""COMPUTED_VALUE"""),"")</f>
        <v/>
      </c>
      <c r="Z28" s="3" t="str">
        <f ca="1">IFERROR(__xludf.DUMMYFUNCTION("""COMPUTED_VALUE"""),"")</f>
        <v/>
      </c>
      <c r="AA28" s="3" t="str">
        <f ca="1">IFERROR(__xludf.DUMMYFUNCTION("""COMPUTED_VALUE"""),"")</f>
        <v/>
      </c>
      <c r="AB28" s="3" t="str">
        <f ca="1">IFERROR(__xludf.DUMMYFUNCTION("""COMPUTED_VALUE"""),"")</f>
        <v/>
      </c>
      <c r="AC28" s="3" t="str">
        <f ca="1">IFERROR(__xludf.DUMMYFUNCTION("""COMPUTED_VALUE"""),"")</f>
        <v/>
      </c>
      <c r="AD28" s="15" t="str">
        <f ca="1">IFERROR(__xludf.DUMMYFUNCTION("""COMPUTED_VALUE"""),"")</f>
        <v/>
      </c>
    </row>
    <row r="29" spans="1:30" ht="15.75" customHeight="1">
      <c r="A29" t="str">
        <f ca="1">IFERROR(__xludf.DUMMYFUNCTION("""COMPUTED_VALUE"""),"Saint Vincent and the Grenadines")</f>
        <v>Saint Vincent and the Grenadines</v>
      </c>
      <c r="B29" t="str">
        <f ca="1">IFERROR(__xludf.DUMMYFUNCTION("""COMPUTED_VALUE"""),"North America")</f>
        <v>North America</v>
      </c>
      <c r="C29" s="4" t="str">
        <f ca="1">IFERROR(__xludf.DUMMYFUNCTION("""COMPUTED_VALUE"""),"Elizabeth II")</f>
        <v>Elizabeth II</v>
      </c>
      <c r="D29" t="str">
        <f ca="1">IFERROR(__xludf.DUMMYFUNCTION("""COMPUTED_VALUE"""),"Head of state")</f>
        <v>Head of state</v>
      </c>
      <c r="E29" t="str">
        <f ca="1">IFERROR(__xludf.DUMMYFUNCTION("""COMPUTED_VALUE"""),"Female")</f>
        <v>Female</v>
      </c>
      <c r="F29" s="1">
        <f ca="1">IFERROR(__xludf.DUMMYFUNCTION("""COMPUTED_VALUE"""),91)</f>
        <v>91</v>
      </c>
      <c r="G29" t="str">
        <f ca="1">IFERROR(__xludf.DUMMYFUNCTION("""COMPUTED_VALUE"""),"Queen")</f>
        <v>Queen</v>
      </c>
      <c r="H29" s="10" t="str">
        <f ca="1">IFERROR(__xludf.DUMMYFUNCTION("""COMPUTED_VALUE"""),"#N/A")</f>
        <v>#N/A</v>
      </c>
      <c r="I29" s="11" t="str">
        <f ca="1">IFERROR(__xludf.DUMMYFUNCTION("""COMPUTED_VALUE"""),"https://www.facebook.com/TheBritishMonarchy/")</f>
        <v>https://www.facebook.com/TheBritishMonarchy/</v>
      </c>
      <c r="J29" s="12">
        <f ca="1">IFERROR(__xludf.DUMMYFUNCTION("""COMPUTED_VALUE"""),4863518)</f>
        <v>4863518</v>
      </c>
      <c r="K29" s="13" t="str">
        <f ca="1">IFERROR(__xludf.DUMMYFUNCTION("""COMPUTED_VALUE"""),"https://twitter.com/RoyalFamily")</f>
        <v>https://twitter.com/RoyalFamily</v>
      </c>
      <c r="L29" s="12" t="str">
        <f ca="1">IFERROR(__xludf.DUMMYFUNCTION("""COMPUTED_VALUE"""),"Royalfamily")</f>
        <v>Royalfamily</v>
      </c>
      <c r="M29" s="12" t="str">
        <f ca="1">IFERROR(__xludf.DUMMYFUNCTION("""COMPUTED_VALUE"""),"")</f>
        <v/>
      </c>
      <c r="N29" s="12" t="str">
        <f ca="1">IFERROR(__xludf.DUMMYFUNCTION("""COMPUTED_VALUE"""),"4M")</f>
        <v>4M</v>
      </c>
      <c r="O29" s="13" t="str">
        <f ca="1">IFERROR(__xludf.DUMMYFUNCTION("""COMPUTED_VALUE"""),"https://www.instagram.com/theroyalfamily/")</f>
        <v>https://www.instagram.com/theroyalfamily/</v>
      </c>
      <c r="P29" s="12" t="str">
        <f ca="1">IFERROR(__xludf.DUMMYFUNCTION("""COMPUTED_VALUE"""),"theroyalfamily")</f>
        <v>theroyalfamily</v>
      </c>
      <c r="Q29" s="12" t="str">
        <f ca="1">IFERROR(__xludf.DUMMYFUNCTION("""COMPUTED_VALUE"""),"#N/A")</f>
        <v>#N/A</v>
      </c>
      <c r="R29" s="8" t="str">
        <f ca="1">IFERROR(__xludf.DUMMYFUNCTION("""COMPUTED_VALUE"""),"")</f>
        <v/>
      </c>
      <c r="S29" s="3" t="str">
        <f ca="1">IFERROR(__xludf.DUMMYFUNCTION("""COMPUTED_VALUE"""),"")</f>
        <v/>
      </c>
      <c r="T29" s="8" t="str">
        <f ca="1">IFERROR(__xludf.DUMMYFUNCTION("""COMPUTED_VALUE"""),"")</f>
        <v/>
      </c>
      <c r="U29" s="3" t="str">
        <f ca="1">IFERROR(__xludf.DUMMYFUNCTION("""COMPUTED_VALUE"""),"")</f>
        <v/>
      </c>
      <c r="V29" s="8" t="str">
        <f ca="1">IFERROR(__xludf.DUMMYFUNCTION("""COMPUTED_VALUE"""),"")</f>
        <v/>
      </c>
      <c r="W29" s="3" t="str">
        <f ca="1">IFERROR(__xludf.DUMMYFUNCTION("""COMPUTED_VALUE"""),"")</f>
        <v/>
      </c>
      <c r="X29" s="3" t="str">
        <f ca="1">IFERROR(__xludf.DUMMYFUNCTION("""COMPUTED_VALUE"""),"")</f>
        <v/>
      </c>
      <c r="Y29" s="8" t="str">
        <f ca="1">IFERROR(__xludf.DUMMYFUNCTION("""COMPUTED_VALUE"""),"")</f>
        <v/>
      </c>
      <c r="Z29" s="3" t="str">
        <f ca="1">IFERROR(__xludf.DUMMYFUNCTION("""COMPUTED_VALUE"""),"")</f>
        <v/>
      </c>
      <c r="AA29" s="3" t="str">
        <f ca="1">IFERROR(__xludf.DUMMYFUNCTION("""COMPUTED_VALUE"""),"")</f>
        <v/>
      </c>
      <c r="AB29" s="3" t="str">
        <f ca="1">IFERROR(__xludf.DUMMYFUNCTION("""COMPUTED_VALUE"""),"")</f>
        <v/>
      </c>
      <c r="AC29" s="3" t="str">
        <f ca="1">IFERROR(__xludf.DUMMYFUNCTION("""COMPUTED_VALUE"""),"")</f>
        <v/>
      </c>
      <c r="AD29" s="15" t="str">
        <f ca="1">IFERROR(__xludf.DUMMYFUNCTION("""COMPUTED_VALUE"""),"")</f>
        <v/>
      </c>
    </row>
    <row r="30" spans="1:30" ht="15.75" customHeight="1">
      <c r="A30" t="str">
        <f ca="1">IFERROR(__xludf.DUMMYFUNCTION("""COMPUTED_VALUE"""),"Solomon Islands")</f>
        <v>Solomon Islands</v>
      </c>
      <c r="B30" t="str">
        <f ca="1">IFERROR(__xludf.DUMMYFUNCTION("""COMPUTED_VALUE"""),"Oceania")</f>
        <v>Oceania</v>
      </c>
      <c r="C30" s="4" t="str">
        <f ca="1">IFERROR(__xludf.DUMMYFUNCTION("""COMPUTED_VALUE"""),"Elizabeth II")</f>
        <v>Elizabeth II</v>
      </c>
      <c r="D30" t="str">
        <f ca="1">IFERROR(__xludf.DUMMYFUNCTION("""COMPUTED_VALUE"""),"Head of state")</f>
        <v>Head of state</v>
      </c>
      <c r="E30" t="str">
        <f ca="1">IFERROR(__xludf.DUMMYFUNCTION("""COMPUTED_VALUE"""),"Female")</f>
        <v>Female</v>
      </c>
      <c r="F30" s="1">
        <f ca="1">IFERROR(__xludf.DUMMYFUNCTION("""COMPUTED_VALUE"""),91)</f>
        <v>91</v>
      </c>
      <c r="G30" t="str">
        <f ca="1">IFERROR(__xludf.DUMMYFUNCTION("""COMPUTED_VALUE"""),"Queen")</f>
        <v>Queen</v>
      </c>
      <c r="H30" s="10" t="str">
        <f ca="1">IFERROR(__xludf.DUMMYFUNCTION("""COMPUTED_VALUE"""),"#N/A")</f>
        <v>#N/A</v>
      </c>
      <c r="I30" s="11" t="str">
        <f ca="1">IFERROR(__xludf.DUMMYFUNCTION("""COMPUTED_VALUE"""),"https://www.facebook.com/TheBritishMonarchy/")</f>
        <v>https://www.facebook.com/TheBritishMonarchy/</v>
      </c>
      <c r="J30" s="12">
        <f ca="1">IFERROR(__xludf.DUMMYFUNCTION("""COMPUTED_VALUE"""),4863518)</f>
        <v>4863518</v>
      </c>
      <c r="K30" s="13" t="str">
        <f ca="1">IFERROR(__xludf.DUMMYFUNCTION("""COMPUTED_VALUE"""),"https://twitter.com/RoyalFamily")</f>
        <v>https://twitter.com/RoyalFamily</v>
      </c>
      <c r="L30" s="12" t="str">
        <f ca="1">IFERROR(__xludf.DUMMYFUNCTION("""COMPUTED_VALUE"""),"Royalfamily")</f>
        <v>Royalfamily</v>
      </c>
      <c r="M30" s="12" t="str">
        <f ca="1">IFERROR(__xludf.DUMMYFUNCTION("""COMPUTED_VALUE"""),"")</f>
        <v/>
      </c>
      <c r="N30" s="12" t="str">
        <f ca="1">IFERROR(__xludf.DUMMYFUNCTION("""COMPUTED_VALUE"""),"4M")</f>
        <v>4M</v>
      </c>
      <c r="O30" s="13" t="str">
        <f ca="1">IFERROR(__xludf.DUMMYFUNCTION("""COMPUTED_VALUE"""),"https://www.instagram.com/theroyalfamily/")</f>
        <v>https://www.instagram.com/theroyalfamily/</v>
      </c>
      <c r="P30" s="12" t="str">
        <f ca="1">IFERROR(__xludf.DUMMYFUNCTION("""COMPUTED_VALUE"""),"theroyalfamily")</f>
        <v>theroyalfamily</v>
      </c>
      <c r="Q30" s="12" t="str">
        <f ca="1">IFERROR(__xludf.DUMMYFUNCTION("""COMPUTED_VALUE"""),"#N/A")</f>
        <v>#N/A</v>
      </c>
      <c r="R30" s="8" t="str">
        <f ca="1">IFERROR(__xludf.DUMMYFUNCTION("""COMPUTED_VALUE"""),"")</f>
        <v/>
      </c>
      <c r="S30" s="3" t="str">
        <f ca="1">IFERROR(__xludf.DUMMYFUNCTION("""COMPUTED_VALUE"""),"")</f>
        <v/>
      </c>
      <c r="T30" s="8" t="str">
        <f ca="1">IFERROR(__xludf.DUMMYFUNCTION("""COMPUTED_VALUE"""),"")</f>
        <v/>
      </c>
      <c r="U30" s="3" t="str">
        <f ca="1">IFERROR(__xludf.DUMMYFUNCTION("""COMPUTED_VALUE"""),"")</f>
        <v/>
      </c>
      <c r="V30" s="8" t="str">
        <f ca="1">IFERROR(__xludf.DUMMYFUNCTION("""COMPUTED_VALUE"""),"")</f>
        <v/>
      </c>
      <c r="W30" s="3" t="str">
        <f ca="1">IFERROR(__xludf.DUMMYFUNCTION("""COMPUTED_VALUE"""),"")</f>
        <v/>
      </c>
      <c r="X30" s="3" t="str">
        <f ca="1">IFERROR(__xludf.DUMMYFUNCTION("""COMPUTED_VALUE"""),"")</f>
        <v/>
      </c>
      <c r="Y30" s="8" t="str">
        <f ca="1">IFERROR(__xludf.DUMMYFUNCTION("""COMPUTED_VALUE"""),"")</f>
        <v/>
      </c>
      <c r="Z30" s="3" t="str">
        <f ca="1">IFERROR(__xludf.DUMMYFUNCTION("""COMPUTED_VALUE"""),"")</f>
        <v/>
      </c>
      <c r="AA30" s="3" t="str">
        <f ca="1">IFERROR(__xludf.DUMMYFUNCTION("""COMPUTED_VALUE"""),"")</f>
        <v/>
      </c>
      <c r="AB30" s="3" t="str">
        <f ca="1">IFERROR(__xludf.DUMMYFUNCTION("""COMPUTED_VALUE"""),"")</f>
        <v/>
      </c>
      <c r="AC30" s="3" t="str">
        <f ca="1">IFERROR(__xludf.DUMMYFUNCTION("""COMPUTED_VALUE"""),"")</f>
        <v/>
      </c>
      <c r="AD30" s="15" t="str">
        <f ca="1">IFERROR(__xludf.DUMMYFUNCTION("""COMPUTED_VALUE"""),"")</f>
        <v/>
      </c>
    </row>
    <row r="31" spans="1:30" ht="15.75" customHeight="1">
      <c r="A31" t="str">
        <f ca="1">IFERROR(__xludf.DUMMYFUNCTION("""COMPUTED_VALUE"""),"Tuvalu")</f>
        <v>Tuvalu</v>
      </c>
      <c r="B31" t="str">
        <f ca="1">IFERROR(__xludf.DUMMYFUNCTION("""COMPUTED_VALUE"""),"Oceania")</f>
        <v>Oceania</v>
      </c>
      <c r="C31" s="4" t="str">
        <f ca="1">IFERROR(__xludf.DUMMYFUNCTION("""COMPUTED_VALUE"""),"Elizabeth II")</f>
        <v>Elizabeth II</v>
      </c>
      <c r="D31" t="str">
        <f ca="1">IFERROR(__xludf.DUMMYFUNCTION("""COMPUTED_VALUE"""),"Head of state")</f>
        <v>Head of state</v>
      </c>
      <c r="E31" t="str">
        <f ca="1">IFERROR(__xludf.DUMMYFUNCTION("""COMPUTED_VALUE"""),"Female")</f>
        <v>Female</v>
      </c>
      <c r="F31" s="1">
        <f ca="1">IFERROR(__xludf.DUMMYFUNCTION("""COMPUTED_VALUE"""),91)</f>
        <v>91</v>
      </c>
      <c r="G31" t="str">
        <f ca="1">IFERROR(__xludf.DUMMYFUNCTION("""COMPUTED_VALUE"""),"Queen")</f>
        <v>Queen</v>
      </c>
      <c r="H31" s="10" t="str">
        <f ca="1">IFERROR(__xludf.DUMMYFUNCTION("""COMPUTED_VALUE"""),"#N/A")</f>
        <v>#N/A</v>
      </c>
      <c r="I31" s="11" t="str">
        <f ca="1">IFERROR(__xludf.DUMMYFUNCTION("""COMPUTED_VALUE"""),"https://www.facebook.com/TheBritishMonarchy/")</f>
        <v>https://www.facebook.com/TheBritishMonarchy/</v>
      </c>
      <c r="J31" s="12">
        <f ca="1">IFERROR(__xludf.DUMMYFUNCTION("""COMPUTED_VALUE"""),4863518)</f>
        <v>4863518</v>
      </c>
      <c r="K31" s="13" t="str">
        <f ca="1">IFERROR(__xludf.DUMMYFUNCTION("""COMPUTED_VALUE"""),"https://twitter.com/RoyalFamily")</f>
        <v>https://twitter.com/RoyalFamily</v>
      </c>
      <c r="L31" s="12" t="str">
        <f ca="1">IFERROR(__xludf.DUMMYFUNCTION("""COMPUTED_VALUE"""),"Royalfamily")</f>
        <v>Royalfamily</v>
      </c>
      <c r="M31" s="12" t="str">
        <f ca="1">IFERROR(__xludf.DUMMYFUNCTION("""COMPUTED_VALUE"""),"")</f>
        <v/>
      </c>
      <c r="N31" s="12" t="str">
        <f ca="1">IFERROR(__xludf.DUMMYFUNCTION("""COMPUTED_VALUE"""),"4M")</f>
        <v>4M</v>
      </c>
      <c r="O31" s="13" t="str">
        <f ca="1">IFERROR(__xludf.DUMMYFUNCTION("""COMPUTED_VALUE"""),"https://www.instagram.com/theroyalfamily/")</f>
        <v>https://www.instagram.com/theroyalfamily/</v>
      </c>
      <c r="P31" s="12" t="str">
        <f ca="1">IFERROR(__xludf.DUMMYFUNCTION("""COMPUTED_VALUE"""),"theroyalfamily")</f>
        <v>theroyalfamily</v>
      </c>
      <c r="Q31" s="12" t="str">
        <f ca="1">IFERROR(__xludf.DUMMYFUNCTION("""COMPUTED_VALUE"""),"#N/A")</f>
        <v>#N/A</v>
      </c>
      <c r="R31" s="8" t="str">
        <f ca="1">IFERROR(__xludf.DUMMYFUNCTION("""COMPUTED_VALUE"""),"")</f>
        <v/>
      </c>
      <c r="S31" s="3" t="str">
        <f ca="1">IFERROR(__xludf.DUMMYFUNCTION("""COMPUTED_VALUE"""),"")</f>
        <v/>
      </c>
      <c r="T31" s="8" t="str">
        <f ca="1">IFERROR(__xludf.DUMMYFUNCTION("""COMPUTED_VALUE"""),"")</f>
        <v/>
      </c>
      <c r="U31" s="3" t="str">
        <f ca="1">IFERROR(__xludf.DUMMYFUNCTION("""COMPUTED_VALUE"""),"")</f>
        <v/>
      </c>
      <c r="V31" s="8" t="str">
        <f ca="1">IFERROR(__xludf.DUMMYFUNCTION("""COMPUTED_VALUE"""),"")</f>
        <v/>
      </c>
      <c r="W31" s="3" t="str">
        <f ca="1">IFERROR(__xludf.DUMMYFUNCTION("""COMPUTED_VALUE"""),"")</f>
        <v/>
      </c>
      <c r="X31" s="3" t="str">
        <f ca="1">IFERROR(__xludf.DUMMYFUNCTION("""COMPUTED_VALUE"""),"")</f>
        <v/>
      </c>
      <c r="Y31" s="8" t="str">
        <f ca="1">IFERROR(__xludf.DUMMYFUNCTION("""COMPUTED_VALUE"""),"")</f>
        <v/>
      </c>
      <c r="Z31" s="3" t="str">
        <f ca="1">IFERROR(__xludf.DUMMYFUNCTION("""COMPUTED_VALUE"""),"")</f>
        <v/>
      </c>
      <c r="AA31" s="3" t="str">
        <f ca="1">IFERROR(__xludf.DUMMYFUNCTION("""COMPUTED_VALUE"""),"")</f>
        <v/>
      </c>
      <c r="AB31" s="3" t="str">
        <f ca="1">IFERROR(__xludf.DUMMYFUNCTION("""COMPUTED_VALUE"""),"")</f>
        <v/>
      </c>
      <c r="AC31" s="3" t="str">
        <f ca="1">IFERROR(__xludf.DUMMYFUNCTION("""COMPUTED_VALUE"""),"")</f>
        <v/>
      </c>
      <c r="AD31" s="15" t="str">
        <f ca="1">IFERROR(__xludf.DUMMYFUNCTION("""COMPUTED_VALUE"""),"")</f>
        <v/>
      </c>
    </row>
    <row r="32" spans="1:30" ht="15.75" customHeight="1">
      <c r="A32" t="str">
        <f ca="1">IFERROR(__xludf.DUMMYFUNCTION("""COMPUTED_VALUE"""),"United Kingdom (UK)")</f>
        <v>United Kingdom (UK)</v>
      </c>
      <c r="B32" t="str">
        <f ca="1">IFERROR(__xludf.DUMMYFUNCTION("""COMPUTED_VALUE"""),"Europe")</f>
        <v>Europe</v>
      </c>
      <c r="C32" s="4" t="str">
        <f ca="1">IFERROR(__xludf.DUMMYFUNCTION("""COMPUTED_VALUE"""),"Elizabeth II")</f>
        <v>Elizabeth II</v>
      </c>
      <c r="D32" t="str">
        <f ca="1">IFERROR(__xludf.DUMMYFUNCTION("""COMPUTED_VALUE"""),"Head of state")</f>
        <v>Head of state</v>
      </c>
      <c r="E32" t="str">
        <f ca="1">IFERROR(__xludf.DUMMYFUNCTION("""COMPUTED_VALUE"""),"Female")</f>
        <v>Female</v>
      </c>
      <c r="F32" s="1">
        <f ca="1">IFERROR(__xludf.DUMMYFUNCTION("""COMPUTED_VALUE"""),91)</f>
        <v>91</v>
      </c>
      <c r="G32" t="str">
        <f ca="1">IFERROR(__xludf.DUMMYFUNCTION("""COMPUTED_VALUE"""),"Queen")</f>
        <v>Queen</v>
      </c>
      <c r="H32" s="10" t="str">
        <f ca="1">IFERROR(__xludf.DUMMYFUNCTION("""COMPUTED_VALUE"""),"#N/A")</f>
        <v>#N/A</v>
      </c>
      <c r="I32" s="11" t="str">
        <f ca="1">IFERROR(__xludf.DUMMYFUNCTION("""COMPUTED_VALUE"""),"https://www.facebook.com/TheBritishMonarchy/")</f>
        <v>https://www.facebook.com/TheBritishMonarchy/</v>
      </c>
      <c r="J32" s="12">
        <f ca="1">IFERROR(__xludf.DUMMYFUNCTION("""COMPUTED_VALUE"""),4863518)</f>
        <v>4863518</v>
      </c>
      <c r="K32" s="13" t="str">
        <f ca="1">IFERROR(__xludf.DUMMYFUNCTION("""COMPUTED_VALUE"""),"https://twitter.com/RoyalFamily")</f>
        <v>https://twitter.com/RoyalFamily</v>
      </c>
      <c r="L32" s="12" t="str">
        <f ca="1">IFERROR(__xludf.DUMMYFUNCTION("""COMPUTED_VALUE"""),"Royalfamily")</f>
        <v>Royalfamily</v>
      </c>
      <c r="M32" s="12" t="str">
        <f ca="1">IFERROR(__xludf.DUMMYFUNCTION("""COMPUTED_VALUE"""),"")</f>
        <v/>
      </c>
      <c r="N32" s="12" t="str">
        <f ca="1">IFERROR(__xludf.DUMMYFUNCTION("""COMPUTED_VALUE"""),"4M")</f>
        <v>4M</v>
      </c>
      <c r="O32" s="13" t="str">
        <f ca="1">IFERROR(__xludf.DUMMYFUNCTION("""COMPUTED_VALUE"""),"https://www.instagram.com/theroyalfamily/")</f>
        <v>https://www.instagram.com/theroyalfamily/</v>
      </c>
      <c r="P32" s="12" t="str">
        <f ca="1">IFERROR(__xludf.DUMMYFUNCTION("""COMPUTED_VALUE"""),"theroyalfamily")</f>
        <v>theroyalfamily</v>
      </c>
      <c r="Q32" s="12" t="str">
        <f ca="1">IFERROR(__xludf.DUMMYFUNCTION("""COMPUTED_VALUE"""),"#N/A")</f>
        <v>#N/A</v>
      </c>
      <c r="R32" s="8" t="str">
        <f ca="1">IFERROR(__xludf.DUMMYFUNCTION("""COMPUTED_VALUE"""),"")</f>
        <v/>
      </c>
      <c r="S32" s="3" t="str">
        <f ca="1">IFERROR(__xludf.DUMMYFUNCTION("""COMPUTED_VALUE"""),"")</f>
        <v/>
      </c>
      <c r="T32" s="8" t="str">
        <f ca="1">IFERROR(__xludf.DUMMYFUNCTION("""COMPUTED_VALUE"""),"")</f>
        <v/>
      </c>
      <c r="U32" s="3" t="str">
        <f ca="1">IFERROR(__xludf.DUMMYFUNCTION("""COMPUTED_VALUE"""),"")</f>
        <v/>
      </c>
      <c r="V32" s="8" t="str">
        <f ca="1">IFERROR(__xludf.DUMMYFUNCTION("""COMPUTED_VALUE"""),"")</f>
        <v/>
      </c>
      <c r="W32" s="3" t="str">
        <f ca="1">IFERROR(__xludf.DUMMYFUNCTION("""COMPUTED_VALUE"""),"")</f>
        <v/>
      </c>
      <c r="X32" s="3" t="str">
        <f ca="1">IFERROR(__xludf.DUMMYFUNCTION("""COMPUTED_VALUE"""),"")</f>
        <v/>
      </c>
      <c r="Y32" s="8" t="str">
        <f ca="1">IFERROR(__xludf.DUMMYFUNCTION("""COMPUTED_VALUE"""),"")</f>
        <v/>
      </c>
      <c r="Z32" s="3" t="str">
        <f ca="1">IFERROR(__xludf.DUMMYFUNCTION("""COMPUTED_VALUE"""),"")</f>
        <v/>
      </c>
      <c r="AA32" s="3" t="str">
        <f ca="1">IFERROR(__xludf.DUMMYFUNCTION("""COMPUTED_VALUE"""),"")</f>
        <v/>
      </c>
      <c r="AB32" s="3" t="str">
        <f ca="1">IFERROR(__xludf.DUMMYFUNCTION("""COMPUTED_VALUE"""),"")</f>
        <v/>
      </c>
      <c r="AC32" s="3" t="str">
        <f ca="1">IFERROR(__xludf.DUMMYFUNCTION("""COMPUTED_VALUE"""),"")</f>
        <v/>
      </c>
      <c r="AD32" s="15" t="str">
        <f ca="1">IFERROR(__xludf.DUMMYFUNCTION("""COMPUTED_VALUE"""),"")</f>
        <v/>
      </c>
    </row>
    <row r="33" spans="1:30" ht="12.75">
      <c r="A33" t="str">
        <f ca="1">IFERROR(__xludf.DUMMYFUNCTION("""COMPUTED_VALUE"""),"Egypt")</f>
        <v>Egypt</v>
      </c>
      <c r="B33" t="str">
        <f ca="1">IFERROR(__xludf.DUMMYFUNCTION("""COMPUTED_VALUE"""),"Africa")</f>
        <v>Africa</v>
      </c>
      <c r="C33" s="4" t="str">
        <f ca="1">IFERROR(__xludf.DUMMYFUNCTION("""COMPUTED_VALUE"""),"Abdel Fattah el-Sisi")</f>
        <v>Abdel Fattah el-Sisi</v>
      </c>
      <c r="D33" t="str">
        <f ca="1">IFERROR(__xludf.DUMMYFUNCTION("""COMPUTED_VALUE"""),"Head of state")</f>
        <v>Head of state</v>
      </c>
      <c r="E33" t="str">
        <f ca="1">IFERROR(__xludf.DUMMYFUNCTION("""COMPUTED_VALUE"""),"Male")</f>
        <v>Male</v>
      </c>
      <c r="F33" s="1">
        <f ca="1">IFERROR(__xludf.DUMMYFUNCTION("""COMPUTED_VALUE"""),63)</f>
        <v>63</v>
      </c>
      <c r="G33" t="str">
        <f ca="1">IFERROR(__xludf.DUMMYFUNCTION("""COMPUTED_VALUE"""),"President")</f>
        <v>President</v>
      </c>
      <c r="H33" s="10">
        <f ca="1">IFERROR(__xludf.DUMMYFUNCTION("""COMPUTED_VALUE"""),7376845)</f>
        <v>7376845</v>
      </c>
      <c r="I33" s="11" t="str">
        <f ca="1">IFERROR(__xludf.DUMMYFUNCTION("""COMPUTED_VALUE"""),"https://www.facebook.com/AlSisiofficial/")</f>
        <v>https://www.facebook.com/AlSisiofficial/</v>
      </c>
      <c r="J33" s="12">
        <f ca="1">IFERROR(__xludf.DUMMYFUNCTION("""COMPUTED_VALUE"""),7316024)</f>
        <v>7316024</v>
      </c>
      <c r="K33" s="13" t="str">
        <f ca="1">IFERROR(__xludf.DUMMYFUNCTION("""COMPUTED_VALUE"""),"https://twitter.com/AlsisiOfficial")</f>
        <v>https://twitter.com/AlsisiOfficial</v>
      </c>
      <c r="L33" s="12" t="str">
        <f ca="1">IFERROR(__xludf.DUMMYFUNCTION("""COMPUTED_VALUE"""),"Alsisiofficial")</f>
        <v>Alsisiofficial</v>
      </c>
      <c r="M33" s="12" t="str">
        <f ca="1">IFERROR(__xludf.DUMMYFUNCTION("""COMPUTED_VALUE"""),"")</f>
        <v/>
      </c>
      <c r="N33" s="12" t="str">
        <f ca="1">IFERROR(__xludf.DUMMYFUNCTION("""COMPUTED_VALUE"""),"2460000")</f>
        <v>2460000</v>
      </c>
      <c r="O33" s="8" t="str">
        <f ca="1">IFERROR(__xludf.DUMMYFUNCTION("""COMPUTED_VALUE"""),"")</f>
        <v/>
      </c>
      <c r="P33" s="12" t="str">
        <f ca="1">IFERROR(__xludf.DUMMYFUNCTION("""COMPUTED_VALUE"""),"")</f>
        <v/>
      </c>
      <c r="Q33" s="12" t="str">
        <f ca="1">IFERROR(__xludf.DUMMYFUNCTION("""COMPUTED_VALUE"""),"")</f>
        <v/>
      </c>
      <c r="R33" s="13" t="str">
        <f ca="1">IFERROR(__xludf.DUMMYFUNCTION("""COMPUTED_VALUE"""),"https://www.youtube.com/user/Alsisiofficial")</f>
        <v>https://www.youtube.com/user/Alsisiofficial</v>
      </c>
      <c r="S33" s="12">
        <f ca="1">IFERROR(__xludf.DUMMYFUNCTION("""COMPUTED_VALUE"""),60821)</f>
        <v>60821</v>
      </c>
      <c r="T33" s="8" t="str">
        <f ca="1">IFERROR(__xludf.DUMMYFUNCTION("""COMPUTED_VALUE"""),"")</f>
        <v/>
      </c>
      <c r="U33" s="3" t="str">
        <f ca="1">IFERROR(__xludf.DUMMYFUNCTION("""COMPUTED_VALUE"""),"")</f>
        <v/>
      </c>
      <c r="V33" s="8" t="str">
        <f ca="1">IFERROR(__xludf.DUMMYFUNCTION("""COMPUTED_VALUE"""),"")</f>
        <v/>
      </c>
      <c r="W33" s="3" t="str">
        <f ca="1">IFERROR(__xludf.DUMMYFUNCTION("""COMPUTED_VALUE"""),"")</f>
        <v/>
      </c>
      <c r="X33" s="3" t="str">
        <f ca="1">IFERROR(__xludf.DUMMYFUNCTION("""COMPUTED_VALUE"""),"")</f>
        <v/>
      </c>
      <c r="Y33" s="8" t="str">
        <f ca="1">IFERROR(__xludf.DUMMYFUNCTION("""COMPUTED_VALUE"""),"")</f>
        <v/>
      </c>
      <c r="Z33" s="3" t="str">
        <f ca="1">IFERROR(__xludf.DUMMYFUNCTION("""COMPUTED_VALUE"""),"")</f>
        <v/>
      </c>
      <c r="AA33" s="3" t="str">
        <f ca="1">IFERROR(__xludf.DUMMYFUNCTION("""COMPUTED_VALUE"""),"")</f>
        <v/>
      </c>
      <c r="AB33" s="3" t="str">
        <f ca="1">IFERROR(__xludf.DUMMYFUNCTION("""COMPUTED_VALUE"""),"")</f>
        <v/>
      </c>
      <c r="AC33" s="3" t="str">
        <f ca="1">IFERROR(__xludf.DUMMYFUNCTION("""COMPUTED_VALUE"""),"")</f>
        <v/>
      </c>
      <c r="AD33" s="15" t="str">
        <f ca="1">IFERROR(__xludf.DUMMYFUNCTION("""COMPUTED_VALUE"""),"")</f>
        <v/>
      </c>
    </row>
    <row r="34" spans="1:30" ht="12.75">
      <c r="A34" t="str">
        <f ca="1">IFERROR(__xludf.DUMMYFUNCTION("""COMPUTED_VALUE"""),"Malaysia")</f>
        <v>Malaysia</v>
      </c>
      <c r="B34" t="str">
        <f ca="1">IFERROR(__xludf.DUMMYFUNCTION("""COMPUTED_VALUE"""),"Asia")</f>
        <v>Asia</v>
      </c>
      <c r="C34" s="4" t="str">
        <f ca="1">IFERROR(__xludf.DUMMYFUNCTION("""COMPUTED_VALUE"""),"Najib Razak")</f>
        <v>Najib Razak</v>
      </c>
      <c r="D34" t="str">
        <f ca="1">IFERROR(__xludf.DUMMYFUNCTION("""COMPUTED_VALUE"""),"Head of government")</f>
        <v>Head of government</v>
      </c>
      <c r="E34" t="str">
        <f ca="1">IFERROR(__xludf.DUMMYFUNCTION("""COMPUTED_VALUE"""),"Male")</f>
        <v>Male</v>
      </c>
      <c r="F34" s="1">
        <f ca="1">IFERROR(__xludf.DUMMYFUNCTION("""COMPUTED_VALUE"""),64)</f>
        <v>64</v>
      </c>
      <c r="G34" t="str">
        <f ca="1">IFERROR(__xludf.DUMMYFUNCTION("""COMPUTED_VALUE"""),"Prime Minister")</f>
        <v>Prime Minister</v>
      </c>
      <c r="H34" s="10" t="str">
        <f ca="1">IFERROR(__xludf.DUMMYFUNCTION("""COMPUTED_VALUE"""),"#N/A")</f>
        <v>#N/A</v>
      </c>
      <c r="I34" s="11" t="str">
        <f ca="1">IFERROR(__xludf.DUMMYFUNCTION("""COMPUTED_VALUE"""),"https://www.facebook.com/najibrazak/")</f>
        <v>https://www.facebook.com/najibrazak/</v>
      </c>
      <c r="J34" s="12">
        <f ca="1">IFERROR(__xludf.DUMMYFUNCTION("""COMPUTED_VALUE"""),3597004)</f>
        <v>3597004</v>
      </c>
      <c r="K34" s="13" t="str">
        <f ca="1">IFERROR(__xludf.DUMMYFUNCTION("""COMPUTED_VALUE"""),"https://twitter.com/NajibRazak")</f>
        <v>https://twitter.com/NajibRazak</v>
      </c>
      <c r="L34" s="12" t="str">
        <f ca="1">IFERROR(__xludf.DUMMYFUNCTION("""COMPUTED_VALUE"""),"Najibrazak")</f>
        <v>Najibrazak</v>
      </c>
      <c r="M34" s="12" t="str">
        <f ca="1">IFERROR(__xludf.DUMMYFUNCTION("""COMPUTED_VALUE"""),"")</f>
        <v/>
      </c>
      <c r="N34" s="12" t="str">
        <f ca="1">IFERROR(__xludf.DUMMYFUNCTION("""COMPUTED_VALUE"""),"4120000")</f>
        <v>4120000</v>
      </c>
      <c r="O34" s="13" t="str">
        <f ca="1">IFERROR(__xludf.DUMMYFUNCTION("""COMPUTED_VALUE"""),"https://www.instagram.com/najib_razak/")</f>
        <v>https://www.instagram.com/najib_razak/</v>
      </c>
      <c r="P34" s="12" t="str">
        <f ca="1">IFERROR(__xludf.DUMMYFUNCTION("""COMPUTED_VALUE"""),"najib_razak")</f>
        <v>najib_razak</v>
      </c>
      <c r="Q34" s="12" t="str">
        <f ca="1">IFERROR(__xludf.DUMMYFUNCTION("""COMPUTED_VALUE"""),"#N/A")</f>
        <v>#N/A</v>
      </c>
      <c r="R34" s="13" t="str">
        <f ca="1">IFERROR(__xludf.DUMMYFUNCTION("""COMPUTED_VALUE"""),"https://www.youtube.com/user/najibrazak")</f>
        <v>https://www.youtube.com/user/najibrazak</v>
      </c>
      <c r="S34" s="12">
        <f ca="1">IFERROR(__xludf.DUMMYFUNCTION("""COMPUTED_VALUE"""),10622)</f>
        <v>10622</v>
      </c>
      <c r="T34" s="8" t="str">
        <f ca="1">IFERROR(__xludf.DUMMYFUNCTION("""COMPUTED_VALUE"""),"")</f>
        <v/>
      </c>
      <c r="U34" s="3" t="str">
        <f ca="1">IFERROR(__xludf.DUMMYFUNCTION("""COMPUTED_VALUE"""),"")</f>
        <v/>
      </c>
      <c r="V34" s="8" t="str">
        <f ca="1">IFERROR(__xludf.DUMMYFUNCTION("""COMPUTED_VALUE"""),"")</f>
        <v/>
      </c>
      <c r="W34" s="3" t="str">
        <f ca="1">IFERROR(__xludf.DUMMYFUNCTION("""COMPUTED_VALUE"""),"")</f>
        <v/>
      </c>
      <c r="X34" s="3" t="str">
        <f ca="1">IFERROR(__xludf.DUMMYFUNCTION("""COMPUTED_VALUE"""),"")</f>
        <v/>
      </c>
      <c r="Y34" s="8" t="str">
        <f ca="1">IFERROR(__xludf.DUMMYFUNCTION("""COMPUTED_VALUE"""),"")</f>
        <v/>
      </c>
      <c r="Z34" s="3" t="str">
        <f ca="1">IFERROR(__xludf.DUMMYFUNCTION("""COMPUTED_VALUE"""),"")</f>
        <v/>
      </c>
      <c r="AA34" s="3" t="str">
        <f ca="1">IFERROR(__xludf.DUMMYFUNCTION("""COMPUTED_VALUE"""),"")</f>
        <v/>
      </c>
      <c r="AB34" s="3" t="str">
        <f ca="1">IFERROR(__xludf.DUMMYFUNCTION("""COMPUTED_VALUE"""),"")</f>
        <v/>
      </c>
      <c r="AC34" s="3" t="str">
        <f ca="1">IFERROR(__xludf.DUMMYFUNCTION("""COMPUTED_VALUE"""),"")</f>
        <v/>
      </c>
      <c r="AD34" s="15" t="str">
        <f ca="1">IFERROR(__xludf.DUMMYFUNCTION("""COMPUTED_VALUE"""),"")</f>
        <v/>
      </c>
    </row>
    <row r="35" spans="1:30" ht="12.75">
      <c r="A35" t="str">
        <f ca="1">IFERROR(__xludf.DUMMYFUNCTION("""COMPUTED_VALUE"""),"Saudi Arabia")</f>
        <v>Saudi Arabia</v>
      </c>
      <c r="B35" t="str">
        <f ca="1">IFERROR(__xludf.DUMMYFUNCTION("""COMPUTED_VALUE"""),"Asia")</f>
        <v>Asia</v>
      </c>
      <c r="C35" s="4" t="str">
        <f ca="1">IFERROR(__xludf.DUMMYFUNCTION("""COMPUTED_VALUE"""),"Salman")</f>
        <v>Salman</v>
      </c>
      <c r="D35" t="str">
        <f ca="1">IFERROR(__xludf.DUMMYFUNCTION("""COMPUTED_VALUE"""),"Head of both state and government")</f>
        <v>Head of both state and government</v>
      </c>
      <c r="E35" t="str">
        <f ca="1">IFERROR(__xludf.DUMMYFUNCTION("""COMPUTED_VALUE"""),"Male")</f>
        <v>Male</v>
      </c>
      <c r="F35" s="1">
        <f ca="1">IFERROR(__xludf.DUMMYFUNCTION("""COMPUTED_VALUE"""),82)</f>
        <v>82</v>
      </c>
      <c r="G35" t="str">
        <f ca="1">IFERROR(__xludf.DUMMYFUNCTION("""COMPUTED_VALUE"""),"King, Prime Minister")</f>
        <v>King, Prime Minister</v>
      </c>
      <c r="H35" s="10">
        <f ca="1">IFERROR(__xludf.DUMMYFUNCTION("""COMPUTED_VALUE"""),0)</f>
        <v>0</v>
      </c>
      <c r="I35" s="7" t="str">
        <f ca="1">IFERROR(__xludf.DUMMYFUNCTION("""COMPUTED_VALUE"""),"")</f>
        <v/>
      </c>
      <c r="J35" s="12" t="str">
        <f ca="1">IFERROR(__xludf.DUMMYFUNCTION("""COMPUTED_VALUE"""),"")</f>
        <v/>
      </c>
      <c r="K35" s="13" t="str">
        <f ca="1">IFERROR(__xludf.DUMMYFUNCTION("""COMPUTED_VALUE"""),"https://twitter.com/KingSalman")</f>
        <v>https://twitter.com/KingSalman</v>
      </c>
      <c r="L35" s="12" t="str">
        <f ca="1">IFERROR(__xludf.DUMMYFUNCTION("""COMPUTED_VALUE"""),"Kingsalman")</f>
        <v>Kingsalman</v>
      </c>
      <c r="M35" s="12" t="str">
        <f ca="1">IFERROR(__xludf.DUMMYFUNCTION("""COMPUTED_VALUE"""),"")</f>
        <v/>
      </c>
      <c r="N35" s="12" t="str">
        <f ca="1">IFERROR(__xludf.DUMMYFUNCTION("""COMPUTED_VALUE"""),"7500000")</f>
        <v>7500000</v>
      </c>
      <c r="O35" s="8" t="str">
        <f ca="1">IFERROR(__xludf.DUMMYFUNCTION("""COMPUTED_VALUE"""),"")</f>
        <v/>
      </c>
      <c r="P35" s="12" t="str">
        <f ca="1">IFERROR(__xludf.DUMMYFUNCTION("""COMPUTED_VALUE"""),"")</f>
        <v/>
      </c>
      <c r="Q35" s="12" t="str">
        <f ca="1">IFERROR(__xludf.DUMMYFUNCTION("""COMPUTED_VALUE"""),"")</f>
        <v/>
      </c>
      <c r="R35" s="8" t="str">
        <f ca="1">IFERROR(__xludf.DUMMYFUNCTION("""COMPUTED_VALUE"""),"")</f>
        <v/>
      </c>
      <c r="S35" s="3" t="str">
        <f ca="1">IFERROR(__xludf.DUMMYFUNCTION("""COMPUTED_VALUE"""),"")</f>
        <v/>
      </c>
      <c r="T35" s="8" t="str">
        <f ca="1">IFERROR(__xludf.DUMMYFUNCTION("""COMPUTED_VALUE"""),"")</f>
        <v/>
      </c>
      <c r="U35" s="3" t="str">
        <f ca="1">IFERROR(__xludf.DUMMYFUNCTION("""COMPUTED_VALUE"""),"")</f>
        <v/>
      </c>
      <c r="V35" s="8" t="str">
        <f ca="1">IFERROR(__xludf.DUMMYFUNCTION("""COMPUTED_VALUE"""),"")</f>
        <v/>
      </c>
      <c r="W35" s="3" t="str">
        <f ca="1">IFERROR(__xludf.DUMMYFUNCTION("""COMPUTED_VALUE"""),"")</f>
        <v/>
      </c>
      <c r="X35" s="3" t="str">
        <f ca="1">IFERROR(__xludf.DUMMYFUNCTION("""COMPUTED_VALUE"""),"")</f>
        <v/>
      </c>
      <c r="Y35" s="8" t="str">
        <f ca="1">IFERROR(__xludf.DUMMYFUNCTION("""COMPUTED_VALUE"""),"")</f>
        <v/>
      </c>
      <c r="Z35" s="3" t="str">
        <f ca="1">IFERROR(__xludf.DUMMYFUNCTION("""COMPUTED_VALUE"""),"")</f>
        <v/>
      </c>
      <c r="AA35" s="3" t="str">
        <f ca="1">IFERROR(__xludf.DUMMYFUNCTION("""COMPUTED_VALUE"""),"")</f>
        <v/>
      </c>
      <c r="AB35" s="3" t="str">
        <f ca="1">IFERROR(__xludf.DUMMYFUNCTION("""COMPUTED_VALUE"""),"")</f>
        <v/>
      </c>
      <c r="AC35" s="3" t="str">
        <f ca="1">IFERROR(__xludf.DUMMYFUNCTION("""COMPUTED_VALUE"""),"")</f>
        <v/>
      </c>
      <c r="AD35" s="15" t="str">
        <f ca="1">IFERROR(__xludf.DUMMYFUNCTION("""COMPUTED_VALUE"""),"")</f>
        <v/>
      </c>
    </row>
    <row r="36" spans="1:30" ht="12.75">
      <c r="A36" t="str">
        <f ca="1">IFERROR(__xludf.DUMMYFUNCTION("""COMPUTED_VALUE"""),"Colombia")</f>
        <v>Colombia</v>
      </c>
      <c r="B36" t="str">
        <f ca="1">IFERROR(__xludf.DUMMYFUNCTION("""COMPUTED_VALUE"""),"South America")</f>
        <v>South America</v>
      </c>
      <c r="C36" s="4" t="str">
        <f ca="1">IFERROR(__xludf.DUMMYFUNCTION("""COMPUTED_VALUE"""),"Juan Manuel Santos")</f>
        <v>Juan Manuel Santos</v>
      </c>
      <c r="D36" t="str">
        <f ca="1">IFERROR(__xludf.DUMMYFUNCTION("""COMPUTED_VALUE"""),"Head of both state and government")</f>
        <v>Head of both state and government</v>
      </c>
      <c r="E36" t="str">
        <f ca="1">IFERROR(__xludf.DUMMYFUNCTION("""COMPUTED_VALUE"""),"Male")</f>
        <v>Male</v>
      </c>
      <c r="F36" s="1">
        <f ca="1">IFERROR(__xludf.DUMMYFUNCTION("""COMPUTED_VALUE"""),66)</f>
        <v>66</v>
      </c>
      <c r="G36" t="str">
        <f ca="1">IFERROR(__xludf.DUMMYFUNCTION("""COMPUTED_VALUE"""),"President")</f>
        <v>President</v>
      </c>
      <c r="H36" s="10" t="str">
        <f ca="1">IFERROR(__xludf.DUMMYFUNCTION("""COMPUTED_VALUE"""),"#N/A")</f>
        <v>#N/A</v>
      </c>
      <c r="I36" s="11" t="str">
        <f ca="1">IFERROR(__xludf.DUMMYFUNCTION("""COMPUTED_VALUE"""),"https://www.facebook.com/JMSantos.Presidente/")</f>
        <v>https://www.facebook.com/JMSantos.Presidente/</v>
      </c>
      <c r="J36" s="12">
        <f ca="1">IFERROR(__xludf.DUMMYFUNCTION("""COMPUTED_VALUE"""),1050450)</f>
        <v>1050450</v>
      </c>
      <c r="K36" s="13" t="str">
        <f ca="1">IFERROR(__xludf.DUMMYFUNCTION("""COMPUTED_VALUE"""),"https://twitter.com/JuanManSantos")</f>
        <v>https://twitter.com/JuanManSantos</v>
      </c>
      <c r="L36" s="12" t="str">
        <f ca="1">IFERROR(__xludf.DUMMYFUNCTION("""COMPUTED_VALUE"""),"Juanmansantos")</f>
        <v>Juanmansantos</v>
      </c>
      <c r="M36" s="12">
        <f ca="1">IFERROR(__xludf.DUMMYFUNCTION("""COMPUTED_VALUE"""),5400881)</f>
        <v>5400881</v>
      </c>
      <c r="N36" s="12">
        <f ca="1">IFERROR(__xludf.DUMMYFUNCTION("""COMPUTED_VALUE"""),5400881)</f>
        <v>5400881</v>
      </c>
      <c r="O36" s="13" t="str">
        <f ca="1">IFERROR(__xludf.DUMMYFUNCTION("""COMPUTED_VALUE"""),"https://www.instagram.com/juanmanuelsantos/")</f>
        <v>https://www.instagram.com/juanmanuelsantos/</v>
      </c>
      <c r="P36" s="12" t="str">
        <f ca="1">IFERROR(__xludf.DUMMYFUNCTION("""COMPUTED_VALUE"""),"juanmanuelsantos")</f>
        <v>juanmanuelsantos</v>
      </c>
      <c r="Q36" s="12" t="str">
        <f ca="1">IFERROR(__xludf.DUMMYFUNCTION("""COMPUTED_VALUE"""),"#N/A")</f>
        <v>#N/A</v>
      </c>
      <c r="R36" s="8" t="str">
        <f ca="1">IFERROR(__xludf.DUMMYFUNCTION("""COMPUTED_VALUE"""),"")</f>
        <v/>
      </c>
      <c r="S36" s="3" t="str">
        <f ca="1">IFERROR(__xludf.DUMMYFUNCTION("""COMPUTED_VALUE"""),"")</f>
        <v/>
      </c>
      <c r="T36" s="8" t="str">
        <f ca="1">IFERROR(__xludf.DUMMYFUNCTION("""COMPUTED_VALUE"""),"")</f>
        <v/>
      </c>
      <c r="U36" s="3" t="str">
        <f ca="1">IFERROR(__xludf.DUMMYFUNCTION("""COMPUTED_VALUE"""),"")</f>
        <v/>
      </c>
      <c r="V36" s="8" t="str">
        <f ca="1">IFERROR(__xludf.DUMMYFUNCTION("""COMPUTED_VALUE"""),"")</f>
        <v/>
      </c>
      <c r="W36" s="3" t="str">
        <f ca="1">IFERROR(__xludf.DUMMYFUNCTION("""COMPUTED_VALUE"""),"")</f>
        <v/>
      </c>
      <c r="X36" s="3" t="str">
        <f ca="1">IFERROR(__xludf.DUMMYFUNCTION("""COMPUTED_VALUE"""),"")</f>
        <v/>
      </c>
      <c r="Y36" s="8" t="str">
        <f ca="1">IFERROR(__xludf.DUMMYFUNCTION("""COMPUTED_VALUE"""),"")</f>
        <v/>
      </c>
      <c r="Z36" s="3" t="str">
        <f ca="1">IFERROR(__xludf.DUMMYFUNCTION("""COMPUTED_VALUE"""),"")</f>
        <v/>
      </c>
      <c r="AA36" s="3" t="str">
        <f ca="1">IFERROR(__xludf.DUMMYFUNCTION("""COMPUTED_VALUE"""),"")</f>
        <v/>
      </c>
      <c r="AB36" s="3" t="str">
        <f ca="1">IFERROR(__xludf.DUMMYFUNCTION("""COMPUTED_VALUE"""),"")</f>
        <v/>
      </c>
      <c r="AC36" s="3" t="str">
        <f ca="1">IFERROR(__xludf.DUMMYFUNCTION("""COMPUTED_VALUE"""),"")</f>
        <v/>
      </c>
      <c r="AD36" s="15" t="str">
        <f ca="1">IFERROR(__xludf.DUMMYFUNCTION("""COMPUTED_VALUE"""),"")</f>
        <v/>
      </c>
    </row>
    <row r="37" spans="1:30" ht="12.75">
      <c r="A37" t="str">
        <f ca="1">IFERROR(__xludf.DUMMYFUNCTION("""COMPUTED_VALUE"""),"Kenya")</f>
        <v>Kenya</v>
      </c>
      <c r="B37" t="str">
        <f ca="1">IFERROR(__xludf.DUMMYFUNCTION("""COMPUTED_VALUE"""),"Africa")</f>
        <v>Africa</v>
      </c>
      <c r="C37" s="4" t="str">
        <f ca="1">IFERROR(__xludf.DUMMYFUNCTION("""COMPUTED_VALUE"""),"Uhuru Kenyatta")</f>
        <v>Uhuru Kenyatta</v>
      </c>
      <c r="D37" t="str">
        <f ca="1">IFERROR(__xludf.DUMMYFUNCTION("""COMPUTED_VALUE"""),"Head of both state and government")</f>
        <v>Head of both state and government</v>
      </c>
      <c r="E37" t="str">
        <f ca="1">IFERROR(__xludf.DUMMYFUNCTION("""COMPUTED_VALUE"""),"Male")</f>
        <v>Male</v>
      </c>
      <c r="F37" s="1">
        <f ca="1">IFERROR(__xludf.DUMMYFUNCTION("""COMPUTED_VALUE"""),56)</f>
        <v>56</v>
      </c>
      <c r="G37" t="str">
        <f ca="1">IFERROR(__xludf.DUMMYFUNCTION("""COMPUTED_VALUE"""),"President")</f>
        <v>President</v>
      </c>
      <c r="H37" s="10" t="str">
        <f ca="1">IFERROR(__xludf.DUMMYFUNCTION("""COMPUTED_VALUE"""),"#N/A")</f>
        <v>#N/A</v>
      </c>
      <c r="I37" s="11" t="str">
        <f ca="1">IFERROR(__xludf.DUMMYFUNCTION("""COMPUTED_VALUE"""),"https://www.facebook.com/myuhurukenyatta/")</f>
        <v>https://www.facebook.com/myuhurukenyatta/</v>
      </c>
      <c r="J37" s="12">
        <f ca="1">IFERROR(__xludf.DUMMYFUNCTION("""COMPUTED_VALUE"""),3619735)</f>
        <v>3619735</v>
      </c>
      <c r="K37" s="13" t="str">
        <f ca="1">IFERROR(__xludf.DUMMYFUNCTION("""COMPUTED_VALUE"""),"https://twitter.com/UKenyatta")</f>
        <v>https://twitter.com/UKenyatta</v>
      </c>
      <c r="L37" s="12" t="str">
        <f ca="1">IFERROR(__xludf.DUMMYFUNCTION("""COMPUTED_VALUE"""),"Ukenyatta")</f>
        <v>Ukenyatta</v>
      </c>
      <c r="M37" s="12" t="str">
        <f ca="1">IFERROR(__xludf.DUMMYFUNCTION("""COMPUTED_VALUE"""),"")</f>
        <v/>
      </c>
      <c r="N37" s="12" t="str">
        <f ca="1">IFERROR(__xludf.DUMMYFUNCTION("""COMPUTED_VALUE"""),"#N/A")</f>
        <v>#N/A</v>
      </c>
      <c r="O37" s="8" t="str">
        <f ca="1">IFERROR(__xludf.DUMMYFUNCTION("""COMPUTED_VALUE"""),"")</f>
        <v/>
      </c>
      <c r="P37" s="12" t="str">
        <f ca="1">IFERROR(__xludf.DUMMYFUNCTION("""COMPUTED_VALUE"""),"")</f>
        <v/>
      </c>
      <c r="Q37" s="12" t="str">
        <f ca="1">IFERROR(__xludf.DUMMYFUNCTION("""COMPUTED_VALUE"""),"")</f>
        <v/>
      </c>
      <c r="R37" s="8" t="str">
        <f ca="1">IFERROR(__xludf.DUMMYFUNCTION("""COMPUTED_VALUE"""),"")</f>
        <v/>
      </c>
      <c r="S37" s="3" t="str">
        <f ca="1">IFERROR(__xludf.DUMMYFUNCTION("""COMPUTED_VALUE"""),"")</f>
        <v/>
      </c>
      <c r="T37" s="8" t="str">
        <f ca="1">IFERROR(__xludf.DUMMYFUNCTION("""COMPUTED_VALUE"""),"")</f>
        <v/>
      </c>
      <c r="U37" s="3" t="str">
        <f ca="1">IFERROR(__xludf.DUMMYFUNCTION("""COMPUTED_VALUE"""),"")</f>
        <v/>
      </c>
      <c r="V37" s="8" t="str">
        <f ca="1">IFERROR(__xludf.DUMMYFUNCTION("""COMPUTED_VALUE"""),"")</f>
        <v/>
      </c>
      <c r="W37" s="3" t="str">
        <f ca="1">IFERROR(__xludf.DUMMYFUNCTION("""COMPUTED_VALUE"""),"")</f>
        <v/>
      </c>
      <c r="X37" s="3" t="str">
        <f ca="1">IFERROR(__xludf.DUMMYFUNCTION("""COMPUTED_VALUE"""),"")</f>
        <v/>
      </c>
      <c r="Y37" s="8" t="str">
        <f ca="1">IFERROR(__xludf.DUMMYFUNCTION("""COMPUTED_VALUE"""),"")</f>
        <v/>
      </c>
      <c r="Z37" s="3" t="str">
        <f ca="1">IFERROR(__xludf.DUMMYFUNCTION("""COMPUTED_VALUE"""),"")</f>
        <v/>
      </c>
      <c r="AA37" s="3" t="str">
        <f ca="1">IFERROR(__xludf.DUMMYFUNCTION("""COMPUTED_VALUE"""),"")</f>
        <v/>
      </c>
      <c r="AB37" s="3" t="str">
        <f ca="1">IFERROR(__xludf.DUMMYFUNCTION("""COMPUTED_VALUE"""),"")</f>
        <v/>
      </c>
      <c r="AC37" s="3" t="str">
        <f ca="1">IFERROR(__xludf.DUMMYFUNCTION("""COMPUTED_VALUE"""),"")</f>
        <v/>
      </c>
      <c r="AD37" s="15" t="str">
        <f ca="1">IFERROR(__xludf.DUMMYFUNCTION("""COMPUTED_VALUE"""),"")</f>
        <v/>
      </c>
    </row>
    <row r="38" spans="1:30" ht="12.75">
      <c r="A38" t="str">
        <f ca="1">IFERROR(__xludf.DUMMYFUNCTION("""COMPUTED_VALUE"""),"Andorra")</f>
        <v>Andorra</v>
      </c>
      <c r="B38" t="str">
        <f ca="1">IFERROR(__xludf.DUMMYFUNCTION("""COMPUTED_VALUE"""),"Europe")</f>
        <v>Europe</v>
      </c>
      <c r="C38" s="4" t="str">
        <f ca="1">IFERROR(__xludf.DUMMYFUNCTION("""COMPUTED_VALUE"""),"Emmanuel Macron")</f>
        <v>Emmanuel Macron</v>
      </c>
      <c r="D38" t="str">
        <f ca="1">IFERROR(__xludf.DUMMYFUNCTION("""COMPUTED_VALUE"""),"Head of state")</f>
        <v>Head of state</v>
      </c>
      <c r="E38" t="str">
        <f ca="1">IFERROR(__xludf.DUMMYFUNCTION("""COMPUTED_VALUE"""),"Male")</f>
        <v>Male</v>
      </c>
      <c r="F38" s="1">
        <f ca="1">IFERROR(__xludf.DUMMYFUNCTION("""COMPUTED_VALUE"""),40)</f>
        <v>40</v>
      </c>
      <c r="G38" t="str">
        <f ca="1">IFERROR(__xludf.DUMMYFUNCTION("""COMPUTED_VALUE"""),"French Co-Prince")</f>
        <v>French Co-Prince</v>
      </c>
      <c r="H38" s="10" t="str">
        <f ca="1">IFERROR(__xludf.DUMMYFUNCTION("""COMPUTED_VALUE"""),"#N/A")</f>
        <v>#N/A</v>
      </c>
      <c r="I38" s="11" t="str">
        <f ca="1">IFERROR(__xludf.DUMMYFUNCTION("""COMPUTED_VALUE"""),"https://www.facebook.com/EmmanuelMacron/")</f>
        <v>https://www.facebook.com/EmmanuelMacron/</v>
      </c>
      <c r="J38" s="12">
        <f ca="1">IFERROR(__xludf.DUMMYFUNCTION("""COMPUTED_VALUE"""),2373064)</f>
        <v>2373064</v>
      </c>
      <c r="K38" s="13" t="str">
        <f ca="1">IFERROR(__xludf.DUMMYFUNCTION("""COMPUTED_VALUE"""),"https://twitter.com/emmanuelmacron")</f>
        <v>https://twitter.com/emmanuelmacron</v>
      </c>
      <c r="L38" s="12" t="str">
        <f ca="1">IFERROR(__xludf.DUMMYFUNCTION("""COMPUTED_VALUE"""),"Emmanuelmacron")</f>
        <v>Emmanuelmacron</v>
      </c>
      <c r="M38" s="12" t="str">
        <f ca="1">IFERROR(__xludf.DUMMYFUNCTION("""COMPUTED_VALUE"""),"")</f>
        <v/>
      </c>
      <c r="N38" s="12" t="str">
        <f ca="1">IFERROR(__xludf.DUMMYFUNCTION("""COMPUTED_VALUE"""),"3970000")</f>
        <v>3970000</v>
      </c>
      <c r="O38" s="13" t="str">
        <f ca="1">IFERROR(__xludf.DUMMYFUNCTION("""COMPUTED_VALUE"""),"https://www.instagram.com/emmanuelmacron/")</f>
        <v>https://www.instagram.com/emmanuelmacron/</v>
      </c>
      <c r="P38" s="12" t="str">
        <f ca="1">IFERROR(__xludf.DUMMYFUNCTION("""COMPUTED_VALUE"""),"emmanuelmacron")</f>
        <v>emmanuelmacron</v>
      </c>
      <c r="Q38" s="12" t="str">
        <f ca="1">IFERROR(__xludf.DUMMYFUNCTION("""COMPUTED_VALUE"""),"#N/A")</f>
        <v>#N/A</v>
      </c>
      <c r="R38" s="13" t="str">
        <f ca="1">IFERROR(__xludf.DUMMYFUNCTION("""COMPUTED_VALUE"""),"https://www.youtube.com/channel/UCFqGa9uitcB-fWyNZK2xImw")</f>
        <v>https://www.youtube.com/channel/UCFqGa9uitcB-fWyNZK2xImw</v>
      </c>
      <c r="S38" s="12">
        <f ca="1">IFERROR(__xludf.DUMMYFUNCTION("""COMPUTED_VALUE"""),714)</f>
        <v>714</v>
      </c>
      <c r="T38" s="13" t="str">
        <f ca="1">IFERROR(__xludf.DUMMYFUNCTION("""COMPUTED_VALUE"""),"https://www.linkedin.com/in/emmanuelmacron/")</f>
        <v>https://www.linkedin.com/in/emmanuelmacron/</v>
      </c>
      <c r="U38" s="12">
        <f ca="1">IFERROR(__xludf.DUMMYFUNCTION("""COMPUTED_VALUE"""),637612)</f>
        <v>637612</v>
      </c>
      <c r="V38" s="8" t="str">
        <f ca="1">IFERROR(__xludf.DUMMYFUNCTION("""COMPUTED_VALUE"""),"")</f>
        <v/>
      </c>
      <c r="W38" s="3" t="str">
        <f ca="1">IFERROR(__xludf.DUMMYFUNCTION("""COMPUTED_VALUE"""),"")</f>
        <v/>
      </c>
      <c r="X38" s="3" t="str">
        <f ca="1">IFERROR(__xludf.DUMMYFUNCTION("""COMPUTED_VALUE"""),"")</f>
        <v/>
      </c>
      <c r="Y38" s="8" t="str">
        <f ca="1">IFERROR(__xludf.DUMMYFUNCTION("""COMPUTED_VALUE"""),"")</f>
        <v/>
      </c>
      <c r="Z38" s="3" t="str">
        <f ca="1">IFERROR(__xludf.DUMMYFUNCTION("""COMPUTED_VALUE"""),"")</f>
        <v/>
      </c>
      <c r="AA38" s="3" t="str">
        <f ca="1">IFERROR(__xludf.DUMMYFUNCTION("""COMPUTED_VALUE"""),"")</f>
        <v/>
      </c>
      <c r="AB38" s="3" t="str">
        <f ca="1">IFERROR(__xludf.DUMMYFUNCTION("""COMPUTED_VALUE"""),"")</f>
        <v/>
      </c>
      <c r="AC38" s="3" t="str">
        <f ca="1">IFERROR(__xludf.DUMMYFUNCTION("""COMPUTED_VALUE"""),"")</f>
        <v/>
      </c>
      <c r="AD38" s="15" t="str">
        <f ca="1">IFERROR(__xludf.DUMMYFUNCTION("""COMPUTED_VALUE"""),"")</f>
        <v/>
      </c>
    </row>
    <row r="39" spans="1:30" ht="12.75">
      <c r="A39" t="str">
        <f ca="1">IFERROR(__xludf.DUMMYFUNCTION("""COMPUTED_VALUE"""),"France")</f>
        <v>France</v>
      </c>
      <c r="B39" t="str">
        <f ca="1">IFERROR(__xludf.DUMMYFUNCTION("""COMPUTED_VALUE"""),"Europe")</f>
        <v>Europe</v>
      </c>
      <c r="C39" s="4" t="str">
        <f ca="1">IFERROR(__xludf.DUMMYFUNCTION("""COMPUTED_VALUE"""),"Emmanuel Macron")</f>
        <v>Emmanuel Macron</v>
      </c>
      <c r="D39" t="str">
        <f ca="1">IFERROR(__xludf.DUMMYFUNCTION("""COMPUTED_VALUE"""),"Head of state")</f>
        <v>Head of state</v>
      </c>
      <c r="E39" t="str">
        <f ca="1">IFERROR(__xludf.DUMMYFUNCTION("""COMPUTED_VALUE"""),"Male")</f>
        <v>Male</v>
      </c>
      <c r="F39" s="1">
        <f ca="1">IFERROR(__xludf.DUMMYFUNCTION("""COMPUTED_VALUE"""),40)</f>
        <v>40</v>
      </c>
      <c r="G39" t="str">
        <f ca="1">IFERROR(__xludf.DUMMYFUNCTION("""COMPUTED_VALUE"""),"President")</f>
        <v>President</v>
      </c>
      <c r="H39" s="10" t="str">
        <f ca="1">IFERROR(__xludf.DUMMYFUNCTION("""COMPUTED_VALUE"""),"#N/A")</f>
        <v>#N/A</v>
      </c>
      <c r="I39" s="11" t="str">
        <f ca="1">IFERROR(__xludf.DUMMYFUNCTION("""COMPUTED_VALUE"""),"https://www.facebook.com/EmmanuelMacron/")</f>
        <v>https://www.facebook.com/EmmanuelMacron/</v>
      </c>
      <c r="J39" s="12">
        <f ca="1">IFERROR(__xludf.DUMMYFUNCTION("""COMPUTED_VALUE"""),2373064)</f>
        <v>2373064</v>
      </c>
      <c r="K39" s="13" t="str">
        <f ca="1">IFERROR(__xludf.DUMMYFUNCTION("""COMPUTED_VALUE"""),"https://twitter.com/EmmanuelMacron")</f>
        <v>https://twitter.com/EmmanuelMacron</v>
      </c>
      <c r="L39" s="12" t="str">
        <f ca="1">IFERROR(__xludf.DUMMYFUNCTION("""COMPUTED_VALUE"""),"Emmanuelmacron")</f>
        <v>Emmanuelmacron</v>
      </c>
      <c r="M39" s="12" t="str">
        <f ca="1">IFERROR(__xludf.DUMMYFUNCTION("""COMPUTED_VALUE"""),"")</f>
        <v/>
      </c>
      <c r="N39" s="12" t="str">
        <f ca="1">IFERROR(__xludf.DUMMYFUNCTION("""COMPUTED_VALUE"""),"3970000")</f>
        <v>3970000</v>
      </c>
      <c r="O39" s="13" t="str">
        <f ca="1">IFERROR(__xludf.DUMMYFUNCTION("""COMPUTED_VALUE"""),"https://www.instagram.com/emmanuelmacron/")</f>
        <v>https://www.instagram.com/emmanuelmacron/</v>
      </c>
      <c r="P39" s="12" t="str">
        <f ca="1">IFERROR(__xludf.DUMMYFUNCTION("""COMPUTED_VALUE"""),"emmanuelmacron")</f>
        <v>emmanuelmacron</v>
      </c>
      <c r="Q39" s="12" t="str">
        <f ca="1">IFERROR(__xludf.DUMMYFUNCTION("""COMPUTED_VALUE"""),"#N/A")</f>
        <v>#N/A</v>
      </c>
      <c r="R39" s="13" t="str">
        <f ca="1">IFERROR(__xludf.DUMMYFUNCTION("""COMPUTED_VALUE"""),"https://www.youtube.com/channel/UCFqGa9uitcB-fWyNZK2xImw")</f>
        <v>https://www.youtube.com/channel/UCFqGa9uitcB-fWyNZK2xImw</v>
      </c>
      <c r="S39" s="12">
        <f ca="1">IFERROR(__xludf.DUMMYFUNCTION("""COMPUTED_VALUE"""),714)</f>
        <v>714</v>
      </c>
      <c r="T39" s="13" t="str">
        <f ca="1">IFERROR(__xludf.DUMMYFUNCTION("""COMPUTED_VALUE"""),"https://www.linkedin.com/in/emmanuelmacron/")</f>
        <v>https://www.linkedin.com/in/emmanuelmacron/</v>
      </c>
      <c r="U39" s="12">
        <f ca="1">IFERROR(__xludf.DUMMYFUNCTION("""COMPUTED_VALUE"""),637612)</f>
        <v>637612</v>
      </c>
      <c r="V39" s="8" t="str">
        <f ca="1">IFERROR(__xludf.DUMMYFUNCTION("""COMPUTED_VALUE"""),"")</f>
        <v/>
      </c>
      <c r="W39" s="3" t="str">
        <f ca="1">IFERROR(__xludf.DUMMYFUNCTION("""COMPUTED_VALUE"""),"")</f>
        <v/>
      </c>
      <c r="X39" s="3" t="str">
        <f ca="1">IFERROR(__xludf.DUMMYFUNCTION("""COMPUTED_VALUE"""),"")</f>
        <v/>
      </c>
      <c r="Y39" s="8" t="str">
        <f ca="1">IFERROR(__xludf.DUMMYFUNCTION("""COMPUTED_VALUE"""),"")</f>
        <v/>
      </c>
      <c r="Z39" s="3" t="str">
        <f ca="1">IFERROR(__xludf.DUMMYFUNCTION("""COMPUTED_VALUE"""),"")</f>
        <v/>
      </c>
      <c r="AA39" s="3" t="str">
        <f ca="1">IFERROR(__xludf.DUMMYFUNCTION("""COMPUTED_VALUE"""),"")</f>
        <v/>
      </c>
      <c r="AB39" s="3" t="str">
        <f ca="1">IFERROR(__xludf.DUMMYFUNCTION("""COMPUTED_VALUE"""),"")</f>
        <v/>
      </c>
      <c r="AC39" s="3" t="str">
        <f ca="1">IFERROR(__xludf.DUMMYFUNCTION("""COMPUTED_VALUE"""),"")</f>
        <v/>
      </c>
      <c r="AD39" s="15" t="str">
        <f ca="1">IFERROR(__xludf.DUMMYFUNCTION("""COMPUTED_VALUE"""),"")</f>
        <v/>
      </c>
    </row>
    <row r="40" spans="1:30" ht="12.75">
      <c r="A40" t="str">
        <f ca="1">IFERROR(__xludf.DUMMYFUNCTION("""COMPUTED_VALUE"""),"India")</f>
        <v>India</v>
      </c>
      <c r="B40" t="str">
        <f ca="1">IFERROR(__xludf.DUMMYFUNCTION("""COMPUTED_VALUE"""),"Asia")</f>
        <v>Asia</v>
      </c>
      <c r="C40" s="4" t="str">
        <f ca="1">IFERROR(__xludf.DUMMYFUNCTION("""COMPUTED_VALUE"""),"Ram Nath Kovind")</f>
        <v>Ram Nath Kovind</v>
      </c>
      <c r="D40" t="str">
        <f ca="1">IFERROR(__xludf.DUMMYFUNCTION("""COMPUTED_VALUE"""),"Head of state")</f>
        <v>Head of state</v>
      </c>
      <c r="E40" t="str">
        <f ca="1">IFERROR(__xludf.DUMMYFUNCTION("""COMPUTED_VALUE"""),"Male")</f>
        <v>Male</v>
      </c>
      <c r="F40" s="1">
        <f ca="1">IFERROR(__xludf.DUMMYFUNCTION("""COMPUTED_VALUE"""),72)</f>
        <v>72</v>
      </c>
      <c r="G40" t="str">
        <f ca="1">IFERROR(__xludf.DUMMYFUNCTION("""COMPUTED_VALUE"""),"President")</f>
        <v>President</v>
      </c>
      <c r="H40" s="10">
        <f ca="1">IFERROR(__xludf.DUMMYFUNCTION("""COMPUTED_VALUE"""),5062168)</f>
        <v>5062168</v>
      </c>
      <c r="I40" s="11" t="str">
        <f ca="1">IFERROR(__xludf.DUMMYFUNCTION("""COMPUTED_VALUE"""),"https://www.facebook.com/PresidentOfIndia/")</f>
        <v>https://www.facebook.com/PresidentOfIndia/</v>
      </c>
      <c r="J40" s="12">
        <f ca="1">IFERROR(__xludf.DUMMYFUNCTION("""COMPUTED_VALUE"""),5062168)</f>
        <v>5062168</v>
      </c>
      <c r="K40" s="8" t="str">
        <f ca="1">IFERROR(__xludf.DUMMYFUNCTION("""COMPUTED_VALUE"""),"")</f>
        <v/>
      </c>
      <c r="L40" s="12" t="str">
        <f ca="1">IFERROR(__xludf.DUMMYFUNCTION("""COMPUTED_VALUE"""),"")</f>
        <v/>
      </c>
      <c r="M40" s="12" t="str">
        <f ca="1">IFERROR(__xludf.DUMMYFUNCTION("""COMPUTED_VALUE"""),"")</f>
        <v/>
      </c>
      <c r="N40" s="12" t="str">
        <f ca="1">IFERROR(__xludf.DUMMYFUNCTION("""COMPUTED_VALUE"""),"")</f>
        <v/>
      </c>
      <c r="O40" s="8" t="str">
        <f ca="1">IFERROR(__xludf.DUMMYFUNCTION("""COMPUTED_VALUE"""),"")</f>
        <v/>
      </c>
      <c r="P40" s="12" t="str">
        <f ca="1">IFERROR(__xludf.DUMMYFUNCTION("""COMPUTED_VALUE"""),"")</f>
        <v/>
      </c>
      <c r="Q40" s="12" t="str">
        <f ca="1">IFERROR(__xludf.DUMMYFUNCTION("""COMPUTED_VALUE"""),"")</f>
        <v/>
      </c>
      <c r="R40" s="8" t="str">
        <f ca="1">IFERROR(__xludf.DUMMYFUNCTION("""COMPUTED_VALUE"""),"")</f>
        <v/>
      </c>
      <c r="S40" s="3" t="str">
        <f ca="1">IFERROR(__xludf.DUMMYFUNCTION("""COMPUTED_VALUE"""),"")</f>
        <v/>
      </c>
      <c r="T40" s="8" t="str">
        <f ca="1">IFERROR(__xludf.DUMMYFUNCTION("""COMPUTED_VALUE"""),"")</f>
        <v/>
      </c>
      <c r="U40" s="3" t="str">
        <f ca="1">IFERROR(__xludf.DUMMYFUNCTION("""COMPUTED_VALUE"""),"")</f>
        <v/>
      </c>
      <c r="V40" s="8" t="str">
        <f ca="1">IFERROR(__xludf.DUMMYFUNCTION("""COMPUTED_VALUE"""),"")</f>
        <v/>
      </c>
      <c r="W40" s="3" t="str">
        <f ca="1">IFERROR(__xludf.DUMMYFUNCTION("""COMPUTED_VALUE"""),"")</f>
        <v/>
      </c>
      <c r="X40" s="3" t="str">
        <f ca="1">IFERROR(__xludf.DUMMYFUNCTION("""COMPUTED_VALUE"""),"")</f>
        <v/>
      </c>
      <c r="Y40" s="8" t="str">
        <f ca="1">IFERROR(__xludf.DUMMYFUNCTION("""COMPUTED_VALUE"""),"")</f>
        <v/>
      </c>
      <c r="Z40" s="3" t="str">
        <f ca="1">IFERROR(__xludf.DUMMYFUNCTION("""COMPUTED_VALUE"""),"")</f>
        <v/>
      </c>
      <c r="AA40" s="3" t="str">
        <f ca="1">IFERROR(__xludf.DUMMYFUNCTION("""COMPUTED_VALUE"""),"")</f>
        <v/>
      </c>
      <c r="AB40" s="3" t="str">
        <f ca="1">IFERROR(__xludf.DUMMYFUNCTION("""COMPUTED_VALUE"""),"")</f>
        <v/>
      </c>
      <c r="AC40" s="3" t="str">
        <f ca="1">IFERROR(__xludf.DUMMYFUNCTION("""COMPUTED_VALUE"""),"")</f>
        <v/>
      </c>
      <c r="AD40" s="15" t="str">
        <f ca="1">IFERROR(__xludf.DUMMYFUNCTION("""COMPUTED_VALUE"""),"")</f>
        <v/>
      </c>
    </row>
    <row r="41" spans="1:30" ht="12.75">
      <c r="A41" t="str">
        <f ca="1">IFERROR(__xludf.DUMMYFUNCTION("""COMPUTED_VALUE"""),"Philippines")</f>
        <v>Philippines</v>
      </c>
      <c r="B41" t="str">
        <f ca="1">IFERROR(__xludf.DUMMYFUNCTION("""COMPUTED_VALUE"""),"Asia")</f>
        <v>Asia</v>
      </c>
      <c r="C41" s="4" t="str">
        <f ca="1">IFERROR(__xludf.DUMMYFUNCTION("""COMPUTED_VALUE"""),"Rodrigo Duterte")</f>
        <v>Rodrigo Duterte</v>
      </c>
      <c r="D41" t="str">
        <f ca="1">IFERROR(__xludf.DUMMYFUNCTION("""COMPUTED_VALUE"""),"Head of both state and government")</f>
        <v>Head of both state and government</v>
      </c>
      <c r="E41" t="str">
        <f ca="1">IFERROR(__xludf.DUMMYFUNCTION("""COMPUTED_VALUE"""),"Male")</f>
        <v>Male</v>
      </c>
      <c r="F41" s="1">
        <f ca="1">IFERROR(__xludf.DUMMYFUNCTION("""COMPUTED_VALUE"""),72)</f>
        <v>72</v>
      </c>
      <c r="G41" t="str">
        <f ca="1">IFERROR(__xludf.DUMMYFUNCTION("""COMPUTED_VALUE"""),"President")</f>
        <v>President</v>
      </c>
      <c r="H41" s="10">
        <f ca="1">IFERROR(__xludf.DUMMYFUNCTION("""COMPUTED_VALUE"""),4390677)</f>
        <v>4390677</v>
      </c>
      <c r="I41" s="11" t="str">
        <f ca="1">IFERROR(__xludf.DUMMYFUNCTION("""COMPUTED_VALUE"""),"https://www.facebook.com/rodyduterte/")</f>
        <v>https://www.facebook.com/rodyduterte/</v>
      </c>
      <c r="J41" s="12">
        <f ca="1">IFERROR(__xludf.DUMMYFUNCTION("""COMPUTED_VALUE"""),4334843)</f>
        <v>4334843</v>
      </c>
      <c r="K41" s="8" t="str">
        <f ca="1">IFERROR(__xludf.DUMMYFUNCTION("""COMPUTED_VALUE"""),"")</f>
        <v/>
      </c>
      <c r="L41" s="12" t="str">
        <f ca="1">IFERROR(__xludf.DUMMYFUNCTION("""COMPUTED_VALUE"""),"")</f>
        <v/>
      </c>
      <c r="M41" s="12" t="str">
        <f ca="1">IFERROR(__xludf.DUMMYFUNCTION("""COMPUTED_VALUE"""),"")</f>
        <v/>
      </c>
      <c r="N41" s="12" t="str">
        <f ca="1">IFERROR(__xludf.DUMMYFUNCTION("""COMPUTED_VALUE"""),"")</f>
        <v/>
      </c>
      <c r="O41" s="8" t="str">
        <f ca="1">IFERROR(__xludf.DUMMYFUNCTION("""COMPUTED_VALUE"""),"")</f>
        <v/>
      </c>
      <c r="P41" s="12" t="str">
        <f ca="1">IFERROR(__xludf.DUMMYFUNCTION("""COMPUTED_VALUE"""),"")</f>
        <v/>
      </c>
      <c r="Q41" s="12" t="str">
        <f ca="1">IFERROR(__xludf.DUMMYFUNCTION("""COMPUTED_VALUE"""),"")</f>
        <v/>
      </c>
      <c r="R41" s="13" t="str">
        <f ca="1">IFERROR(__xludf.DUMMYFUNCTION("""COMPUTED_VALUE"""),"https://www.youtube.com/user/RTVMalacanang")</f>
        <v>https://www.youtube.com/user/RTVMalacanang</v>
      </c>
      <c r="S41" s="12">
        <f ca="1">IFERROR(__xludf.DUMMYFUNCTION("""COMPUTED_VALUE"""),55834)</f>
        <v>55834</v>
      </c>
      <c r="T41" s="8" t="str">
        <f ca="1">IFERROR(__xludf.DUMMYFUNCTION("""COMPUTED_VALUE"""),"")</f>
        <v/>
      </c>
      <c r="U41" s="3" t="str">
        <f ca="1">IFERROR(__xludf.DUMMYFUNCTION("""COMPUTED_VALUE"""),"")</f>
        <v/>
      </c>
      <c r="V41" s="8" t="str">
        <f ca="1">IFERROR(__xludf.DUMMYFUNCTION("""COMPUTED_VALUE"""),"")</f>
        <v/>
      </c>
      <c r="W41" s="3" t="str">
        <f ca="1">IFERROR(__xludf.DUMMYFUNCTION("""COMPUTED_VALUE"""),"")</f>
        <v/>
      </c>
      <c r="X41" s="3" t="str">
        <f ca="1">IFERROR(__xludf.DUMMYFUNCTION("""COMPUTED_VALUE"""),"")</f>
        <v/>
      </c>
      <c r="Y41" s="8" t="str">
        <f ca="1">IFERROR(__xludf.DUMMYFUNCTION("""COMPUTED_VALUE"""),"")</f>
        <v/>
      </c>
      <c r="Z41" s="3" t="str">
        <f ca="1">IFERROR(__xludf.DUMMYFUNCTION("""COMPUTED_VALUE"""),"")</f>
        <v/>
      </c>
      <c r="AA41" s="3" t="str">
        <f ca="1">IFERROR(__xludf.DUMMYFUNCTION("""COMPUTED_VALUE"""),"")</f>
        <v/>
      </c>
      <c r="AB41" s="3" t="str">
        <f ca="1">IFERROR(__xludf.DUMMYFUNCTION("""COMPUTED_VALUE"""),"")</f>
        <v/>
      </c>
      <c r="AC41" s="3" t="str">
        <f ca="1">IFERROR(__xludf.DUMMYFUNCTION("""COMPUTED_VALUE"""),"")</f>
        <v/>
      </c>
      <c r="AD41" s="15" t="str">
        <f ca="1">IFERROR(__xludf.DUMMYFUNCTION("""COMPUTED_VALUE"""),"")</f>
        <v/>
      </c>
    </row>
    <row r="42" spans="1:30" ht="12.75">
      <c r="A42" t="str">
        <f ca="1">IFERROR(__xludf.DUMMYFUNCTION("""COMPUTED_VALUE"""),"Afghanistan")</f>
        <v>Afghanistan</v>
      </c>
      <c r="B42" t="str">
        <f ca="1">IFERROR(__xludf.DUMMYFUNCTION("""COMPUTED_VALUE"""),"Asia")</f>
        <v>Asia</v>
      </c>
      <c r="C42" s="4" t="str">
        <f ca="1">IFERROR(__xludf.DUMMYFUNCTION("""COMPUTED_VALUE"""),"Abdullah Abdullah")</f>
        <v>Abdullah Abdullah</v>
      </c>
      <c r="D42" t="str">
        <f ca="1">IFERROR(__xludf.DUMMYFUNCTION("""COMPUTED_VALUE"""),"Head of government")</f>
        <v>Head of government</v>
      </c>
      <c r="E42" t="str">
        <f ca="1">IFERROR(__xludf.DUMMYFUNCTION("""COMPUTED_VALUE"""),"Male")</f>
        <v>Male</v>
      </c>
      <c r="F42" s="1">
        <f ca="1">IFERROR(__xludf.DUMMYFUNCTION("""COMPUTED_VALUE"""),57)</f>
        <v>57</v>
      </c>
      <c r="G42" t="str">
        <f ca="1">IFERROR(__xludf.DUMMYFUNCTION("""COMPUTED_VALUE"""),"Chief Executive")</f>
        <v>Chief Executive</v>
      </c>
      <c r="H42" s="10">
        <f ca="1">IFERROR(__xludf.DUMMYFUNCTION("""COMPUTED_VALUE"""),3985302)</f>
        <v>3985302</v>
      </c>
      <c r="I42" s="11" t="str">
        <f ca="1">IFERROR(__xludf.DUMMYFUNCTION("""COMPUTED_VALUE"""),"https://www.facebook.com/Dr.AbdullahAbdullah/")</f>
        <v>https://www.facebook.com/Dr.AbdullahAbdullah/</v>
      </c>
      <c r="J42" s="12">
        <f ca="1">IFERROR(__xludf.DUMMYFUNCTION("""COMPUTED_VALUE"""),3985302)</f>
        <v>3985302</v>
      </c>
      <c r="K42" s="13" t="str">
        <f ca="1">IFERROR(__xludf.DUMMYFUNCTION("""COMPUTED_VALUE"""),"https://twitter.com/afgexecutive")</f>
        <v>https://twitter.com/afgexecutive</v>
      </c>
      <c r="L42" s="12" t="str">
        <f ca="1">IFERROR(__xludf.DUMMYFUNCTION("""COMPUTED_VALUE"""),"Afgexecutive")</f>
        <v>Afgexecutive</v>
      </c>
      <c r="M42" s="12" t="str">
        <f ca="1">IFERROR(__xludf.DUMMYFUNCTION("""COMPUTED_VALUE"""),"")</f>
        <v/>
      </c>
      <c r="N42" s="12" t="str">
        <f ca="1">IFERROR(__xludf.DUMMYFUNCTION("""COMPUTED_VALUE"""),"338K")</f>
        <v>338K</v>
      </c>
      <c r="O42" s="8" t="str">
        <f ca="1">IFERROR(__xludf.DUMMYFUNCTION("""COMPUTED_VALUE"""),"")</f>
        <v/>
      </c>
      <c r="P42" s="12" t="str">
        <f ca="1">IFERROR(__xludf.DUMMYFUNCTION("""COMPUTED_VALUE"""),"")</f>
        <v/>
      </c>
      <c r="Q42" s="12" t="str">
        <f ca="1">IFERROR(__xludf.DUMMYFUNCTION("""COMPUTED_VALUE"""),"")</f>
        <v/>
      </c>
      <c r="R42" s="8" t="str">
        <f ca="1">IFERROR(__xludf.DUMMYFUNCTION("""COMPUTED_VALUE"""),"")</f>
        <v/>
      </c>
      <c r="S42" s="3" t="str">
        <f ca="1">IFERROR(__xludf.DUMMYFUNCTION("""COMPUTED_VALUE"""),"")</f>
        <v/>
      </c>
      <c r="T42" s="8" t="str">
        <f ca="1">IFERROR(__xludf.DUMMYFUNCTION("""COMPUTED_VALUE"""),"")</f>
        <v/>
      </c>
      <c r="U42" s="3" t="str">
        <f ca="1">IFERROR(__xludf.DUMMYFUNCTION("""COMPUTED_VALUE"""),"")</f>
        <v/>
      </c>
      <c r="V42" s="8" t="str">
        <f ca="1">IFERROR(__xludf.DUMMYFUNCTION("""COMPUTED_VALUE"""),"")</f>
        <v/>
      </c>
      <c r="W42" s="3" t="str">
        <f ca="1">IFERROR(__xludf.DUMMYFUNCTION("""COMPUTED_VALUE"""),"")</f>
        <v/>
      </c>
      <c r="X42" s="3" t="str">
        <f ca="1">IFERROR(__xludf.DUMMYFUNCTION("""COMPUTED_VALUE"""),"")</f>
        <v/>
      </c>
      <c r="Y42" s="8" t="str">
        <f ca="1">IFERROR(__xludf.DUMMYFUNCTION("""COMPUTED_VALUE"""),"")</f>
        <v/>
      </c>
      <c r="Z42" s="3" t="str">
        <f ca="1">IFERROR(__xludf.DUMMYFUNCTION("""COMPUTED_VALUE"""),"")</f>
        <v/>
      </c>
      <c r="AA42" s="3" t="str">
        <f ca="1">IFERROR(__xludf.DUMMYFUNCTION("""COMPUTED_VALUE"""),"")</f>
        <v/>
      </c>
      <c r="AB42" s="3" t="str">
        <f ca="1">IFERROR(__xludf.DUMMYFUNCTION("""COMPUTED_VALUE"""),"")</f>
        <v/>
      </c>
      <c r="AC42" s="3" t="str">
        <f ca="1">IFERROR(__xludf.DUMMYFUNCTION("""COMPUTED_VALUE"""),"")</f>
        <v/>
      </c>
      <c r="AD42" s="15" t="str">
        <f ca="1">IFERROR(__xludf.DUMMYFUNCTION("""COMPUTED_VALUE"""),"")</f>
        <v/>
      </c>
    </row>
    <row r="43" spans="1:30" ht="12.75">
      <c r="A43" t="str">
        <f ca="1">IFERROR(__xludf.DUMMYFUNCTION("""COMPUTED_VALUE"""),"Israel")</f>
        <v>Israel</v>
      </c>
      <c r="B43" t="str">
        <f ca="1">IFERROR(__xludf.DUMMYFUNCTION("""COMPUTED_VALUE"""),"Asia")</f>
        <v>Asia</v>
      </c>
      <c r="C43" s="4" t="str">
        <f ca="1">IFERROR(__xludf.DUMMYFUNCTION("""COMPUTED_VALUE"""),"Benjamin Netanyahu")</f>
        <v>Benjamin Netanyahu</v>
      </c>
      <c r="D43" t="str">
        <f ca="1">IFERROR(__xludf.DUMMYFUNCTION("""COMPUTED_VALUE"""),"Head of government")</f>
        <v>Head of government</v>
      </c>
      <c r="E43" t="str">
        <f ca="1">IFERROR(__xludf.DUMMYFUNCTION("""COMPUTED_VALUE"""),"Male")</f>
        <v>Male</v>
      </c>
      <c r="F43" s="1">
        <f ca="1">IFERROR(__xludf.DUMMYFUNCTION("""COMPUTED_VALUE"""),68)</f>
        <v>68</v>
      </c>
      <c r="G43" t="str">
        <f ca="1">IFERROR(__xludf.DUMMYFUNCTION("""COMPUTED_VALUE"""),"Prime Minister")</f>
        <v>Prime Minister</v>
      </c>
      <c r="H43" s="10" t="str">
        <f ca="1">IFERROR(__xludf.DUMMYFUNCTION("""COMPUTED_VALUE"""),"#N/A")</f>
        <v>#N/A</v>
      </c>
      <c r="I43" s="11" t="str">
        <f ca="1">IFERROR(__xludf.DUMMYFUNCTION("""COMPUTED_VALUE"""),"https://www.facebook.com/Netanyahu/")</f>
        <v>https://www.facebook.com/Netanyahu/</v>
      </c>
      <c r="J43" s="12">
        <f ca="1">IFERROR(__xludf.DUMMYFUNCTION("""COMPUTED_VALUE"""),2349931)</f>
        <v>2349931</v>
      </c>
      <c r="K43" s="13" t="str">
        <f ca="1">IFERROR(__xludf.DUMMYFUNCTION("""COMPUTED_VALUE"""),"https://twitter.com/netanyahu")</f>
        <v>https://twitter.com/netanyahu</v>
      </c>
      <c r="L43" s="12" t="str">
        <f ca="1">IFERROR(__xludf.DUMMYFUNCTION("""COMPUTED_VALUE"""),"Netanyahu")</f>
        <v>Netanyahu</v>
      </c>
      <c r="M43" s="12" t="str">
        <f ca="1">IFERROR(__xludf.DUMMYFUNCTION("""COMPUTED_VALUE"""),"")</f>
        <v/>
      </c>
      <c r="N43" s="12" t="str">
        <f ca="1">IFERROR(__xludf.DUMMYFUNCTION("""COMPUTED_VALUE"""),"1180000")</f>
        <v>1180000</v>
      </c>
      <c r="O43" s="13" t="str">
        <f ca="1">IFERROR(__xludf.DUMMYFUNCTION("""COMPUTED_VALUE"""),"https://www.instagram.com/b.netanyahu/")</f>
        <v>https://www.instagram.com/b.netanyahu/</v>
      </c>
      <c r="P43" s="12" t="str">
        <f ca="1">IFERROR(__xludf.DUMMYFUNCTION("""COMPUTED_VALUE"""),"b.netanyahu")</f>
        <v>b.netanyahu</v>
      </c>
      <c r="Q43" s="12" t="str">
        <f ca="1">IFERROR(__xludf.DUMMYFUNCTION("""COMPUTED_VALUE"""),"#N/A")</f>
        <v>#N/A</v>
      </c>
      <c r="R43" s="8" t="str">
        <f ca="1">IFERROR(__xludf.DUMMYFUNCTION("""COMPUTED_VALUE"""),"")</f>
        <v/>
      </c>
      <c r="S43" s="3" t="str">
        <f ca="1">IFERROR(__xludf.DUMMYFUNCTION("""COMPUTED_VALUE"""),"")</f>
        <v/>
      </c>
      <c r="T43" s="8" t="str">
        <f ca="1">IFERROR(__xludf.DUMMYFUNCTION("""COMPUTED_VALUE"""),"")</f>
        <v/>
      </c>
      <c r="U43" s="3" t="str">
        <f ca="1">IFERROR(__xludf.DUMMYFUNCTION("""COMPUTED_VALUE"""),"")</f>
        <v/>
      </c>
      <c r="V43" s="8" t="str">
        <f ca="1">IFERROR(__xludf.DUMMYFUNCTION("""COMPUTED_VALUE"""),"")</f>
        <v/>
      </c>
      <c r="W43" s="3" t="str">
        <f ca="1">IFERROR(__xludf.DUMMYFUNCTION("""COMPUTED_VALUE"""),"")</f>
        <v/>
      </c>
      <c r="X43" s="3" t="str">
        <f ca="1">IFERROR(__xludf.DUMMYFUNCTION("""COMPUTED_VALUE"""),"")</f>
        <v/>
      </c>
      <c r="Y43" s="8" t="str">
        <f ca="1">IFERROR(__xludf.DUMMYFUNCTION("""COMPUTED_VALUE"""),"")</f>
        <v/>
      </c>
      <c r="Z43" s="3" t="str">
        <f ca="1">IFERROR(__xludf.DUMMYFUNCTION("""COMPUTED_VALUE"""),"")</f>
        <v/>
      </c>
      <c r="AA43" s="3" t="str">
        <f ca="1">IFERROR(__xludf.DUMMYFUNCTION("""COMPUTED_VALUE"""),"")</f>
        <v/>
      </c>
      <c r="AB43" s="3" t="str">
        <f ca="1">IFERROR(__xludf.DUMMYFUNCTION("""COMPUTED_VALUE"""),"")</f>
        <v/>
      </c>
      <c r="AC43" s="3" t="str">
        <f ca="1">IFERROR(__xludf.DUMMYFUNCTION("""COMPUTED_VALUE"""),"")</f>
        <v/>
      </c>
      <c r="AD43" s="15" t="str">
        <f ca="1">IFERROR(__xludf.DUMMYFUNCTION("""COMPUTED_VALUE"""),"")</f>
        <v/>
      </c>
    </row>
    <row r="44" spans="1:30" ht="12.75">
      <c r="A44" t="str">
        <f ca="1">IFERROR(__xludf.DUMMYFUNCTION("""COMPUTED_VALUE"""),"Venezuela")</f>
        <v>Venezuela</v>
      </c>
      <c r="B44" t="str">
        <f ca="1">IFERROR(__xludf.DUMMYFUNCTION("""COMPUTED_VALUE"""),"South America")</f>
        <v>South America</v>
      </c>
      <c r="C44" s="4" t="str">
        <f ca="1">IFERROR(__xludf.DUMMYFUNCTION("""COMPUTED_VALUE"""),"Nicolás Maduro")</f>
        <v>Nicolás Maduro</v>
      </c>
      <c r="D44" t="str">
        <f ca="1">IFERROR(__xludf.DUMMYFUNCTION("""COMPUTED_VALUE"""),"Head of both state and government")</f>
        <v>Head of both state and government</v>
      </c>
      <c r="E44" t="str">
        <f ca="1">IFERROR(__xludf.DUMMYFUNCTION("""COMPUTED_VALUE"""),"Male")</f>
        <v>Male</v>
      </c>
      <c r="F44" s="1">
        <f ca="1">IFERROR(__xludf.DUMMYFUNCTION("""COMPUTED_VALUE"""),55)</f>
        <v>55</v>
      </c>
      <c r="G44" t="str">
        <f ca="1">IFERROR(__xludf.DUMMYFUNCTION("""COMPUTED_VALUE"""),"President")</f>
        <v>President</v>
      </c>
      <c r="H44" s="10">
        <f ca="1">IFERROR(__xludf.DUMMYFUNCTION("""COMPUTED_VALUE"""),0)</f>
        <v>0</v>
      </c>
      <c r="I44" s="7" t="str">
        <f ca="1">IFERROR(__xludf.DUMMYFUNCTION("""COMPUTED_VALUE"""),"")</f>
        <v/>
      </c>
      <c r="J44" s="12" t="str">
        <f ca="1">IFERROR(__xludf.DUMMYFUNCTION("""COMPUTED_VALUE"""),"")</f>
        <v/>
      </c>
      <c r="K44" s="13" t="str">
        <f ca="1">IFERROR(__xludf.DUMMYFUNCTION("""COMPUTED_VALUE"""),"https://twitter.com/NicolasMaduro")</f>
        <v>https://twitter.com/NicolasMaduro</v>
      </c>
      <c r="L44" s="12" t="str">
        <f ca="1">IFERROR(__xludf.DUMMYFUNCTION("""COMPUTED_VALUE"""),"Nicolasmaduro")</f>
        <v>Nicolasmaduro</v>
      </c>
      <c r="M44" s="12" t="str">
        <f ca="1">IFERROR(__xludf.DUMMYFUNCTION("""COMPUTED_VALUE"""),"")</f>
        <v/>
      </c>
      <c r="N44" s="12" t="str">
        <f ca="1">IFERROR(__xludf.DUMMYFUNCTION("""COMPUTED_VALUE"""),"3700000")</f>
        <v>3700000</v>
      </c>
      <c r="O44" s="8" t="str">
        <f ca="1">IFERROR(__xludf.DUMMYFUNCTION("""COMPUTED_VALUE"""),"")</f>
        <v/>
      </c>
      <c r="P44" s="12" t="str">
        <f ca="1">IFERROR(__xludf.DUMMYFUNCTION("""COMPUTED_VALUE"""),"")</f>
        <v/>
      </c>
      <c r="Q44" s="12" t="str">
        <f ca="1">IFERROR(__xludf.DUMMYFUNCTION("""COMPUTED_VALUE"""),"")</f>
        <v/>
      </c>
      <c r="R44" s="8" t="str">
        <f ca="1">IFERROR(__xludf.DUMMYFUNCTION("""COMPUTED_VALUE"""),"")</f>
        <v/>
      </c>
      <c r="S44" s="3" t="str">
        <f ca="1">IFERROR(__xludf.DUMMYFUNCTION("""COMPUTED_VALUE"""),"")</f>
        <v/>
      </c>
      <c r="T44" s="8" t="str">
        <f ca="1">IFERROR(__xludf.DUMMYFUNCTION("""COMPUTED_VALUE"""),"")</f>
        <v/>
      </c>
      <c r="U44" s="3" t="str">
        <f ca="1">IFERROR(__xludf.DUMMYFUNCTION("""COMPUTED_VALUE"""),"")</f>
        <v/>
      </c>
      <c r="V44" s="8" t="str">
        <f ca="1">IFERROR(__xludf.DUMMYFUNCTION("""COMPUTED_VALUE"""),"")</f>
        <v/>
      </c>
      <c r="W44" s="3" t="str">
        <f ca="1">IFERROR(__xludf.DUMMYFUNCTION("""COMPUTED_VALUE"""),"")</f>
        <v/>
      </c>
      <c r="X44" s="3" t="str">
        <f ca="1">IFERROR(__xludf.DUMMYFUNCTION("""COMPUTED_VALUE"""),"")</f>
        <v/>
      </c>
      <c r="Y44" s="8" t="str">
        <f ca="1">IFERROR(__xludf.DUMMYFUNCTION("""COMPUTED_VALUE"""),"")</f>
        <v/>
      </c>
      <c r="Z44" s="3" t="str">
        <f ca="1">IFERROR(__xludf.DUMMYFUNCTION("""COMPUTED_VALUE"""),"")</f>
        <v/>
      </c>
      <c r="AA44" s="3" t="str">
        <f ca="1">IFERROR(__xludf.DUMMYFUNCTION("""COMPUTED_VALUE"""),"")</f>
        <v/>
      </c>
      <c r="AB44" s="3" t="str">
        <f ca="1">IFERROR(__xludf.DUMMYFUNCTION("""COMPUTED_VALUE"""),"")</f>
        <v/>
      </c>
      <c r="AC44" s="3" t="str">
        <f ca="1">IFERROR(__xludf.DUMMYFUNCTION("""COMPUTED_VALUE"""),"")</f>
        <v/>
      </c>
      <c r="AD44" s="15" t="str">
        <f ca="1">IFERROR(__xludf.DUMMYFUNCTION("""COMPUTED_VALUE"""),"")</f>
        <v/>
      </c>
    </row>
    <row r="45" spans="1:30" ht="12.75">
      <c r="A45" t="str">
        <f ca="1">IFERROR(__xludf.DUMMYFUNCTION("""COMPUTED_VALUE"""),"Peru")</f>
        <v>Peru</v>
      </c>
      <c r="B45" t="str">
        <f ca="1">IFERROR(__xludf.DUMMYFUNCTION("""COMPUTED_VALUE"""),"South America")</f>
        <v>South America</v>
      </c>
      <c r="C45" s="4" t="str">
        <f ca="1">IFERROR(__xludf.DUMMYFUNCTION("""COMPUTED_VALUE"""),"Pedro Pablo Kuczynski")</f>
        <v>Pedro Pablo Kuczynski</v>
      </c>
      <c r="D45" t="str">
        <f ca="1">IFERROR(__xludf.DUMMYFUNCTION("""COMPUTED_VALUE"""),"Head of state")</f>
        <v>Head of state</v>
      </c>
      <c r="E45" t="str">
        <f ca="1">IFERROR(__xludf.DUMMYFUNCTION("""COMPUTED_VALUE"""),"Male")</f>
        <v>Male</v>
      </c>
      <c r="F45" s="1">
        <f ca="1">IFERROR(__xludf.DUMMYFUNCTION("""COMPUTED_VALUE"""),79)</f>
        <v>79</v>
      </c>
      <c r="G45" t="str">
        <f ca="1">IFERROR(__xludf.DUMMYFUNCTION("""COMPUTED_VALUE"""),"President")</f>
        <v>President</v>
      </c>
      <c r="H45" s="10" t="str">
        <f ca="1">IFERROR(__xludf.DUMMYFUNCTION("""COMPUTED_VALUE"""),"#N/A")</f>
        <v>#N/A</v>
      </c>
      <c r="I45" s="11" t="str">
        <f ca="1">IFERROR(__xludf.DUMMYFUNCTION("""COMPUTED_VALUE"""),"https://www.facebook.com/ppkoficial/")</f>
        <v>https://www.facebook.com/ppkoficial/</v>
      </c>
      <c r="J45" s="12">
        <f ca="1">IFERROR(__xludf.DUMMYFUNCTION("""COMPUTED_VALUE"""),1513589)</f>
        <v>1513589</v>
      </c>
      <c r="K45" s="13" t="str">
        <f ca="1">IFERROR(__xludf.DUMMYFUNCTION("""COMPUTED_VALUE"""),"https://twitter.com/ppkamigo")</f>
        <v>https://twitter.com/ppkamigo</v>
      </c>
      <c r="L45" s="12" t="str">
        <f ca="1">IFERROR(__xludf.DUMMYFUNCTION("""COMPUTED_VALUE"""),"Ppkamigo")</f>
        <v>Ppkamigo</v>
      </c>
      <c r="M45" s="12" t="str">
        <f ca="1">IFERROR(__xludf.DUMMYFUNCTION("""COMPUTED_VALUE"""),"")</f>
        <v/>
      </c>
      <c r="N45" s="12" t="str">
        <f ca="1">IFERROR(__xludf.DUMMYFUNCTION("""COMPUTED_VALUE"""),"1590000")</f>
        <v>1590000</v>
      </c>
      <c r="O45" s="13" t="str">
        <f ca="1">IFERROR(__xludf.DUMMYFUNCTION("""COMPUTED_VALUE"""),"https://www.instagram.com/ppkoficial/")</f>
        <v>https://www.instagram.com/ppkoficial/</v>
      </c>
      <c r="P45" s="12" t="str">
        <f ca="1">IFERROR(__xludf.DUMMYFUNCTION("""COMPUTED_VALUE"""),"ppkoficial")</f>
        <v>ppkoficial</v>
      </c>
      <c r="Q45" s="12" t="str">
        <f ca="1">IFERROR(__xludf.DUMMYFUNCTION("""COMPUTED_VALUE"""),"#N/A")</f>
        <v>#N/A</v>
      </c>
      <c r="R45" s="8" t="str">
        <f ca="1">IFERROR(__xludf.DUMMYFUNCTION("""COMPUTED_VALUE"""),"")</f>
        <v/>
      </c>
      <c r="S45" s="3" t="str">
        <f ca="1">IFERROR(__xludf.DUMMYFUNCTION("""COMPUTED_VALUE"""),"")</f>
        <v/>
      </c>
      <c r="T45" s="8" t="str">
        <f ca="1">IFERROR(__xludf.DUMMYFUNCTION("""COMPUTED_VALUE"""),"")</f>
        <v/>
      </c>
      <c r="U45" s="3" t="str">
        <f ca="1">IFERROR(__xludf.DUMMYFUNCTION("""COMPUTED_VALUE"""),"")</f>
        <v/>
      </c>
      <c r="V45" s="8" t="str">
        <f ca="1">IFERROR(__xludf.DUMMYFUNCTION("""COMPUTED_VALUE"""),"")</f>
        <v/>
      </c>
      <c r="W45" s="3" t="str">
        <f ca="1">IFERROR(__xludf.DUMMYFUNCTION("""COMPUTED_VALUE"""),"")</f>
        <v/>
      </c>
      <c r="X45" s="3" t="str">
        <f ca="1">IFERROR(__xludf.DUMMYFUNCTION("""COMPUTED_VALUE"""),"")</f>
        <v/>
      </c>
      <c r="Y45" s="8" t="str">
        <f ca="1">IFERROR(__xludf.DUMMYFUNCTION("""COMPUTED_VALUE"""),"")</f>
        <v/>
      </c>
      <c r="Z45" s="3" t="str">
        <f ca="1">IFERROR(__xludf.DUMMYFUNCTION("""COMPUTED_VALUE"""),"")</f>
        <v/>
      </c>
      <c r="AA45" s="3" t="str">
        <f ca="1">IFERROR(__xludf.DUMMYFUNCTION("""COMPUTED_VALUE"""),"")</f>
        <v/>
      </c>
      <c r="AB45" s="3" t="str">
        <f ca="1">IFERROR(__xludf.DUMMYFUNCTION("""COMPUTED_VALUE"""),"")</f>
        <v/>
      </c>
      <c r="AC45" s="3" t="str">
        <f ca="1">IFERROR(__xludf.DUMMYFUNCTION("""COMPUTED_VALUE"""),"")</f>
        <v/>
      </c>
      <c r="AD45" s="15" t="str">
        <f ca="1">IFERROR(__xludf.DUMMYFUNCTION("""COMPUTED_VALUE"""),"")</f>
        <v/>
      </c>
    </row>
    <row r="46" spans="1:30" ht="12.75">
      <c r="A46" t="str">
        <f ca="1">IFERROR(__xludf.DUMMYFUNCTION("""COMPUTED_VALUE"""),"Germany")</f>
        <v>Germany</v>
      </c>
      <c r="B46" t="str">
        <f ca="1">IFERROR(__xludf.DUMMYFUNCTION("""COMPUTED_VALUE"""),"Europe")</f>
        <v>Europe</v>
      </c>
      <c r="C46" s="4" t="str">
        <f ca="1">IFERROR(__xludf.DUMMYFUNCTION("""COMPUTED_VALUE"""),"Angela Merkel")</f>
        <v>Angela Merkel</v>
      </c>
      <c r="D46" t="str">
        <f ca="1">IFERROR(__xludf.DUMMYFUNCTION("""COMPUTED_VALUE"""),"Head of government")</f>
        <v>Head of government</v>
      </c>
      <c r="E46" t="str">
        <f ca="1">IFERROR(__xludf.DUMMYFUNCTION("""COMPUTED_VALUE"""),"Female")</f>
        <v>Female</v>
      </c>
      <c r="F46" s="1">
        <f ca="1">IFERROR(__xludf.DUMMYFUNCTION("""COMPUTED_VALUE"""),63)</f>
        <v>63</v>
      </c>
      <c r="G46" t="str">
        <f ca="1">IFERROR(__xludf.DUMMYFUNCTION("""COMPUTED_VALUE"""),"Chancellor")</f>
        <v>Chancellor</v>
      </c>
      <c r="H46" s="10" t="str">
        <f ca="1">IFERROR(__xludf.DUMMYFUNCTION("""COMPUTED_VALUE"""),"#N/A")</f>
        <v>#N/A</v>
      </c>
      <c r="I46" s="11" t="str">
        <f ca="1">IFERROR(__xludf.DUMMYFUNCTION("""COMPUTED_VALUE"""),"https://www.facebook.com/AngelaMerkel/")</f>
        <v>https://www.facebook.com/AngelaMerkel/</v>
      </c>
      <c r="J46" s="12">
        <f ca="1">IFERROR(__xludf.DUMMYFUNCTION("""COMPUTED_VALUE"""),2544751)</f>
        <v>2544751</v>
      </c>
      <c r="K46" s="8" t="str">
        <f ca="1">IFERROR(__xludf.DUMMYFUNCTION("""COMPUTED_VALUE"""),"")</f>
        <v/>
      </c>
      <c r="L46" s="12" t="str">
        <f ca="1">IFERROR(__xludf.DUMMYFUNCTION("""COMPUTED_VALUE"""),"")</f>
        <v/>
      </c>
      <c r="M46" s="12" t="str">
        <f ca="1">IFERROR(__xludf.DUMMYFUNCTION("""COMPUTED_VALUE"""),"")</f>
        <v/>
      </c>
      <c r="N46" s="12" t="str">
        <f ca="1">IFERROR(__xludf.DUMMYFUNCTION("""COMPUTED_VALUE"""),"")</f>
        <v/>
      </c>
      <c r="O46" s="13" t="str">
        <f ca="1">IFERROR(__xludf.DUMMYFUNCTION("""COMPUTED_VALUE"""),"https://www.instagram.com/bundeskanzlerin/")</f>
        <v>https://www.instagram.com/bundeskanzlerin/</v>
      </c>
      <c r="P46" s="12" t="str">
        <f ca="1">IFERROR(__xludf.DUMMYFUNCTION("""COMPUTED_VALUE"""),"bundeskanzlerin")</f>
        <v>bundeskanzlerin</v>
      </c>
      <c r="Q46" s="12" t="str">
        <f ca="1">IFERROR(__xludf.DUMMYFUNCTION("""COMPUTED_VALUE"""),"#N/A")</f>
        <v>#N/A</v>
      </c>
      <c r="R46" s="8" t="str">
        <f ca="1">IFERROR(__xludf.DUMMYFUNCTION("""COMPUTED_VALUE"""),"")</f>
        <v/>
      </c>
      <c r="S46" s="3" t="str">
        <f ca="1">IFERROR(__xludf.DUMMYFUNCTION("""COMPUTED_VALUE"""),"")</f>
        <v/>
      </c>
      <c r="T46" s="8" t="str">
        <f ca="1">IFERROR(__xludf.DUMMYFUNCTION("""COMPUTED_VALUE"""),"")</f>
        <v/>
      </c>
      <c r="U46" s="3" t="str">
        <f ca="1">IFERROR(__xludf.DUMMYFUNCTION("""COMPUTED_VALUE"""),"")</f>
        <v/>
      </c>
      <c r="V46" s="8" t="str">
        <f ca="1">IFERROR(__xludf.DUMMYFUNCTION("""COMPUTED_VALUE"""),"")</f>
        <v/>
      </c>
      <c r="W46" s="3" t="str">
        <f ca="1">IFERROR(__xludf.DUMMYFUNCTION("""COMPUTED_VALUE"""),"")</f>
        <v/>
      </c>
      <c r="X46" s="3" t="str">
        <f ca="1">IFERROR(__xludf.DUMMYFUNCTION("""COMPUTED_VALUE"""),"")</f>
        <v/>
      </c>
      <c r="Y46" s="8" t="str">
        <f ca="1">IFERROR(__xludf.DUMMYFUNCTION("""COMPUTED_VALUE"""),"")</f>
        <v/>
      </c>
      <c r="Z46" s="3" t="str">
        <f ca="1">IFERROR(__xludf.DUMMYFUNCTION("""COMPUTED_VALUE"""),"")</f>
        <v/>
      </c>
      <c r="AA46" s="3" t="str">
        <f ca="1">IFERROR(__xludf.DUMMYFUNCTION("""COMPUTED_VALUE"""),"")</f>
        <v/>
      </c>
      <c r="AB46" s="3" t="str">
        <f ca="1">IFERROR(__xludf.DUMMYFUNCTION("""COMPUTED_VALUE"""),"")</f>
        <v/>
      </c>
      <c r="AC46" s="3" t="str">
        <f ca="1">IFERROR(__xludf.DUMMYFUNCTION("""COMPUTED_VALUE"""),"")</f>
        <v/>
      </c>
      <c r="AD46" s="15" t="str">
        <f ca="1">IFERROR(__xludf.DUMMYFUNCTION("""COMPUTED_VALUE"""),"")</f>
        <v/>
      </c>
    </row>
    <row r="47" spans="1:30" ht="12.75">
      <c r="A47" t="str">
        <f ca="1">IFERROR(__xludf.DUMMYFUNCTION("""COMPUTED_VALUE"""),"South Korea")</f>
        <v>South Korea</v>
      </c>
      <c r="B47" t="str">
        <f ca="1">IFERROR(__xludf.DUMMYFUNCTION("""COMPUTED_VALUE"""),"Asia")</f>
        <v>Asia</v>
      </c>
      <c r="C47" s="4" t="str">
        <f ca="1">IFERROR(__xludf.DUMMYFUNCTION("""COMPUTED_VALUE"""),"Moon Jae-in")</f>
        <v>Moon Jae-in</v>
      </c>
      <c r="D47" t="str">
        <f ca="1">IFERROR(__xludf.DUMMYFUNCTION("""COMPUTED_VALUE"""),"Head of state")</f>
        <v>Head of state</v>
      </c>
      <c r="E47" t="str">
        <f ca="1">IFERROR(__xludf.DUMMYFUNCTION("""COMPUTED_VALUE"""),"Male")</f>
        <v>Male</v>
      </c>
      <c r="F47" s="1">
        <f ca="1">IFERROR(__xludf.DUMMYFUNCTION("""COMPUTED_VALUE"""),64)</f>
        <v>64</v>
      </c>
      <c r="G47" t="str">
        <f ca="1">IFERROR(__xludf.DUMMYFUNCTION("""COMPUTED_VALUE"""),"President")</f>
        <v>President</v>
      </c>
      <c r="H47" s="10" t="str">
        <f ca="1">IFERROR(__xludf.DUMMYFUNCTION("""COMPUTED_VALUE"""),"#N/A")</f>
        <v>#N/A</v>
      </c>
      <c r="I47" s="11" t="str">
        <f ca="1">IFERROR(__xludf.DUMMYFUNCTION("""COMPUTED_VALUE"""),"https://www.facebook.com/moonbyun1/")</f>
        <v>https://www.facebook.com/moonbyun1/</v>
      </c>
      <c r="J47" s="12">
        <f ca="1">IFERROR(__xludf.DUMMYFUNCTION("""COMPUTED_VALUE"""),779405)</f>
        <v>779405</v>
      </c>
      <c r="K47" s="13" t="str">
        <f ca="1">IFERROR(__xludf.DUMMYFUNCTION("""COMPUTED_VALUE"""),"https://twitter.com/moonriver365")</f>
        <v>https://twitter.com/moonriver365</v>
      </c>
      <c r="L47" s="12" t="str">
        <f ca="1">IFERROR(__xludf.DUMMYFUNCTION("""COMPUTED_VALUE"""),"Moonriver365")</f>
        <v>Moonriver365</v>
      </c>
      <c r="M47" s="12" t="str">
        <f ca="1">IFERROR(__xludf.DUMMYFUNCTION("""COMPUTED_VALUE"""),"")</f>
        <v/>
      </c>
      <c r="N47" s="12" t="str">
        <f ca="1">IFERROR(__xludf.DUMMYFUNCTION("""COMPUTED_VALUE"""),"1780000")</f>
        <v>1780000</v>
      </c>
      <c r="O47" s="13" t="str">
        <f ca="1">IFERROR(__xludf.DUMMYFUNCTION("""COMPUTED_VALUE"""),"https://www.instagram.com/moonjaein/")</f>
        <v>https://www.instagram.com/moonjaein/</v>
      </c>
      <c r="P47" s="12" t="str">
        <f ca="1">IFERROR(__xludf.DUMMYFUNCTION("""COMPUTED_VALUE"""),"moonjaein")</f>
        <v>moonjaein</v>
      </c>
      <c r="Q47" s="12" t="str">
        <f ca="1">IFERROR(__xludf.DUMMYFUNCTION("""COMPUTED_VALUE"""),"#N/A")</f>
        <v>#N/A</v>
      </c>
      <c r="R47" s="8" t="str">
        <f ca="1">IFERROR(__xludf.DUMMYFUNCTION("""COMPUTED_VALUE"""),"")</f>
        <v/>
      </c>
      <c r="S47" s="3" t="str">
        <f ca="1">IFERROR(__xludf.DUMMYFUNCTION("""COMPUTED_VALUE"""),"")</f>
        <v/>
      </c>
      <c r="T47" s="8" t="str">
        <f ca="1">IFERROR(__xludf.DUMMYFUNCTION("""COMPUTED_VALUE"""),"")</f>
        <v/>
      </c>
      <c r="U47" s="3" t="str">
        <f ca="1">IFERROR(__xludf.DUMMYFUNCTION("""COMPUTED_VALUE"""),"")</f>
        <v/>
      </c>
      <c r="V47" s="8" t="str">
        <f ca="1">IFERROR(__xludf.DUMMYFUNCTION("""COMPUTED_VALUE"""),"")</f>
        <v/>
      </c>
      <c r="W47" s="3" t="str">
        <f ca="1">IFERROR(__xludf.DUMMYFUNCTION("""COMPUTED_VALUE"""),"")</f>
        <v/>
      </c>
      <c r="X47" s="3" t="str">
        <f ca="1">IFERROR(__xludf.DUMMYFUNCTION("""COMPUTED_VALUE"""),"")</f>
        <v/>
      </c>
      <c r="Y47" s="8" t="str">
        <f ca="1">IFERROR(__xludf.DUMMYFUNCTION("""COMPUTED_VALUE"""),"")</f>
        <v/>
      </c>
      <c r="Z47" s="3" t="str">
        <f ca="1">IFERROR(__xludf.DUMMYFUNCTION("""COMPUTED_VALUE"""),"")</f>
        <v/>
      </c>
      <c r="AA47" s="3" t="str">
        <f ca="1">IFERROR(__xludf.DUMMYFUNCTION("""COMPUTED_VALUE"""),"")</f>
        <v/>
      </c>
      <c r="AB47" s="3" t="str">
        <f ca="1">IFERROR(__xludf.DUMMYFUNCTION("""COMPUTED_VALUE"""),"")</f>
        <v/>
      </c>
      <c r="AC47" s="3" t="str">
        <f ca="1">IFERROR(__xludf.DUMMYFUNCTION("""COMPUTED_VALUE"""),"")</f>
        <v/>
      </c>
      <c r="AD47" s="15" t="str">
        <f ca="1">IFERROR(__xludf.DUMMYFUNCTION("""COMPUTED_VALUE"""),"")</f>
        <v/>
      </c>
    </row>
    <row r="48" spans="1:30" ht="12.75">
      <c r="A48" t="str">
        <f ca="1">IFERROR(__xludf.DUMMYFUNCTION("""COMPUTED_VALUE"""),"Iran")</f>
        <v>Iran</v>
      </c>
      <c r="B48" t="str">
        <f ca="1">IFERROR(__xludf.DUMMYFUNCTION("""COMPUTED_VALUE"""),"Asia")</f>
        <v>Asia</v>
      </c>
      <c r="C48" s="4" t="str">
        <f ca="1">IFERROR(__xludf.DUMMYFUNCTION("""COMPUTED_VALUE"""),"Hassan Rouhani")</f>
        <v>Hassan Rouhani</v>
      </c>
      <c r="D48" t="str">
        <f ca="1">IFERROR(__xludf.DUMMYFUNCTION("""COMPUTED_VALUE"""),"Head of both state and government")</f>
        <v>Head of both state and government</v>
      </c>
      <c r="E48" t="str">
        <f ca="1">IFERROR(__xludf.DUMMYFUNCTION("""COMPUTED_VALUE"""),"Male")</f>
        <v>Male</v>
      </c>
      <c r="F48" s="1">
        <f ca="1">IFERROR(__xludf.DUMMYFUNCTION("""COMPUTED_VALUE"""),69)</f>
        <v>69</v>
      </c>
      <c r="G48" t="str">
        <f ca="1">IFERROR(__xludf.DUMMYFUNCTION("""COMPUTED_VALUE"""),"President")</f>
        <v>President</v>
      </c>
      <c r="H48" s="10" t="str">
        <f ca="1">IFERROR(__xludf.DUMMYFUNCTION("""COMPUTED_VALUE"""),"#N/A")</f>
        <v>#N/A</v>
      </c>
      <c r="I48" s="7" t="str">
        <f ca="1">IFERROR(__xludf.DUMMYFUNCTION("""COMPUTED_VALUE"""),"")</f>
        <v/>
      </c>
      <c r="J48" s="12" t="str">
        <f ca="1">IFERROR(__xludf.DUMMYFUNCTION("""COMPUTED_VALUE"""),"")</f>
        <v/>
      </c>
      <c r="K48" s="13" t="str">
        <f ca="1">IFERROR(__xludf.DUMMYFUNCTION("""COMPUTED_VALUE"""),"https://twitter.com/HassanRouhani")</f>
        <v>https://twitter.com/HassanRouhani</v>
      </c>
      <c r="L48" s="12" t="str">
        <f ca="1">IFERROR(__xludf.DUMMYFUNCTION("""COMPUTED_VALUE"""),"Hassanrouhani")</f>
        <v>Hassanrouhani</v>
      </c>
      <c r="M48" s="12">
        <f ca="1">IFERROR(__xludf.DUMMYFUNCTION("""COMPUTED_VALUE"""),819279)</f>
        <v>819279</v>
      </c>
      <c r="N48" s="12">
        <f ca="1">IFERROR(__xludf.DUMMYFUNCTION("""COMPUTED_VALUE"""),819279)</f>
        <v>819279</v>
      </c>
      <c r="O48" s="13" t="str">
        <f ca="1">IFERROR(__xludf.DUMMYFUNCTION("""COMPUTED_VALUE"""),"https://www.instagram.com/hrouhani/")</f>
        <v>https://www.instagram.com/hrouhani/</v>
      </c>
      <c r="P48" s="12" t="str">
        <f ca="1">IFERROR(__xludf.DUMMYFUNCTION("""COMPUTED_VALUE"""),"hrouhani")</f>
        <v>hrouhani</v>
      </c>
      <c r="Q48" s="12" t="str">
        <f ca="1">IFERROR(__xludf.DUMMYFUNCTION("""COMPUTED_VALUE"""),"#N/A")</f>
        <v>#N/A</v>
      </c>
      <c r="R48" s="8" t="str">
        <f ca="1">IFERROR(__xludf.DUMMYFUNCTION("""COMPUTED_VALUE"""),"")</f>
        <v/>
      </c>
      <c r="S48" s="3" t="str">
        <f ca="1">IFERROR(__xludf.DUMMYFUNCTION("""COMPUTED_VALUE"""),"")</f>
        <v/>
      </c>
      <c r="T48" s="8" t="str">
        <f ca="1">IFERROR(__xludf.DUMMYFUNCTION("""COMPUTED_VALUE"""),"")</f>
        <v/>
      </c>
      <c r="U48" s="3" t="str">
        <f ca="1">IFERROR(__xludf.DUMMYFUNCTION("""COMPUTED_VALUE"""),"")</f>
        <v/>
      </c>
      <c r="V48" s="8" t="str">
        <f ca="1">IFERROR(__xludf.DUMMYFUNCTION("""COMPUTED_VALUE"""),"")</f>
        <v/>
      </c>
      <c r="W48" s="3" t="str">
        <f ca="1">IFERROR(__xludf.DUMMYFUNCTION("""COMPUTED_VALUE"""),"")</f>
        <v/>
      </c>
      <c r="X48" s="3" t="str">
        <f ca="1">IFERROR(__xludf.DUMMYFUNCTION("""COMPUTED_VALUE"""),"")</f>
        <v/>
      </c>
      <c r="Y48" s="8" t="str">
        <f ca="1">IFERROR(__xludf.DUMMYFUNCTION("""COMPUTED_VALUE"""),"")</f>
        <v/>
      </c>
      <c r="Z48" s="3" t="str">
        <f ca="1">IFERROR(__xludf.DUMMYFUNCTION("""COMPUTED_VALUE"""),"")</f>
        <v/>
      </c>
      <c r="AA48" s="3" t="str">
        <f ca="1">IFERROR(__xludf.DUMMYFUNCTION("""COMPUTED_VALUE"""),"")</f>
        <v/>
      </c>
      <c r="AB48" s="3" t="str">
        <f ca="1">IFERROR(__xludf.DUMMYFUNCTION("""COMPUTED_VALUE"""),"")</f>
        <v/>
      </c>
      <c r="AC48" s="3" t="str">
        <f ca="1">IFERROR(__xludf.DUMMYFUNCTION("""COMPUTED_VALUE"""),"")</f>
        <v/>
      </c>
      <c r="AD48" s="15" t="str">
        <f ca="1">IFERROR(__xludf.DUMMYFUNCTION("""COMPUTED_VALUE"""),"")</f>
        <v/>
      </c>
    </row>
    <row r="49" spans="1:30" ht="12.75">
      <c r="A49" t="str">
        <f ca="1">IFERROR(__xludf.DUMMYFUNCTION("""COMPUTED_VALUE"""),"Rwanda")</f>
        <v>Rwanda</v>
      </c>
      <c r="B49" t="str">
        <f ca="1">IFERROR(__xludf.DUMMYFUNCTION("""COMPUTED_VALUE"""),"Africa")</f>
        <v>Africa</v>
      </c>
      <c r="C49" s="4" t="str">
        <f ca="1">IFERROR(__xludf.DUMMYFUNCTION("""COMPUTED_VALUE"""),"Paul Kagame")</f>
        <v>Paul Kagame</v>
      </c>
      <c r="D49" t="str">
        <f ca="1">IFERROR(__xludf.DUMMYFUNCTION("""COMPUTED_VALUE"""),"Head of state")</f>
        <v>Head of state</v>
      </c>
      <c r="E49" t="str">
        <f ca="1">IFERROR(__xludf.DUMMYFUNCTION("""COMPUTED_VALUE"""),"Male")</f>
        <v>Male</v>
      </c>
      <c r="F49" s="1">
        <f ca="1">IFERROR(__xludf.DUMMYFUNCTION("""COMPUTED_VALUE"""),60)</f>
        <v>60</v>
      </c>
      <c r="G49" t="str">
        <f ca="1">IFERROR(__xludf.DUMMYFUNCTION("""COMPUTED_VALUE"""),"President")</f>
        <v>President</v>
      </c>
      <c r="H49" s="10" t="str">
        <f ca="1">IFERROR(__xludf.DUMMYFUNCTION("""COMPUTED_VALUE"""),"#N/A")</f>
        <v>#N/A</v>
      </c>
      <c r="I49" s="11" t="str">
        <f ca="1">IFERROR(__xludf.DUMMYFUNCTION("""COMPUTED_VALUE"""),"https://www.facebook.com/PresidentPaulKagame/")</f>
        <v>https://www.facebook.com/PresidentPaulKagame/</v>
      </c>
      <c r="J49" s="12">
        <f ca="1">IFERROR(__xludf.DUMMYFUNCTION("""COMPUTED_VALUE"""),892963)</f>
        <v>892963</v>
      </c>
      <c r="K49" s="13" t="str">
        <f ca="1">IFERROR(__xludf.DUMMYFUNCTION("""COMPUTED_VALUE"""),"https://twitter.com/PaulKagame")</f>
        <v>https://twitter.com/PaulKagame</v>
      </c>
      <c r="L49" s="12" t="str">
        <f ca="1">IFERROR(__xludf.DUMMYFUNCTION("""COMPUTED_VALUE"""),"Paulkagame")</f>
        <v>Paulkagame</v>
      </c>
      <c r="M49" s="12" t="str">
        <f ca="1">IFERROR(__xludf.DUMMYFUNCTION("""COMPUTED_VALUE"""),"")</f>
        <v/>
      </c>
      <c r="N49" s="12" t="str">
        <f ca="1">IFERROR(__xludf.DUMMYFUNCTION("""COMPUTED_VALUE"""),"1460000")</f>
        <v>1460000</v>
      </c>
      <c r="O49" s="13" t="str">
        <f ca="1">IFERROR(__xludf.DUMMYFUNCTION("""COMPUTED_VALUE"""),"https://www.instagram.com/paulkagame/")</f>
        <v>https://www.instagram.com/paulkagame/</v>
      </c>
      <c r="P49" s="12" t="str">
        <f ca="1">IFERROR(__xludf.DUMMYFUNCTION("""COMPUTED_VALUE"""),"paulkagame")</f>
        <v>paulkagame</v>
      </c>
      <c r="Q49" s="12" t="str">
        <f ca="1">IFERROR(__xludf.DUMMYFUNCTION("""COMPUTED_VALUE"""),"#N/A")</f>
        <v>#N/A</v>
      </c>
      <c r="R49" s="8" t="str">
        <f ca="1">IFERROR(__xludf.DUMMYFUNCTION("""COMPUTED_VALUE"""),"")</f>
        <v/>
      </c>
      <c r="S49" s="3" t="str">
        <f ca="1">IFERROR(__xludf.DUMMYFUNCTION("""COMPUTED_VALUE"""),"")</f>
        <v/>
      </c>
      <c r="T49" s="8" t="str">
        <f ca="1">IFERROR(__xludf.DUMMYFUNCTION("""COMPUTED_VALUE"""),"")</f>
        <v/>
      </c>
      <c r="U49" s="3" t="str">
        <f ca="1">IFERROR(__xludf.DUMMYFUNCTION("""COMPUTED_VALUE"""),"")</f>
        <v/>
      </c>
      <c r="V49" s="8" t="str">
        <f ca="1">IFERROR(__xludf.DUMMYFUNCTION("""COMPUTED_VALUE"""),"")</f>
        <v/>
      </c>
      <c r="W49" s="3" t="str">
        <f ca="1">IFERROR(__xludf.DUMMYFUNCTION("""COMPUTED_VALUE"""),"")</f>
        <v/>
      </c>
      <c r="X49" s="3" t="str">
        <f ca="1">IFERROR(__xludf.DUMMYFUNCTION("""COMPUTED_VALUE"""),"")</f>
        <v/>
      </c>
      <c r="Y49" s="8" t="str">
        <f ca="1">IFERROR(__xludf.DUMMYFUNCTION("""COMPUTED_VALUE"""),"")</f>
        <v/>
      </c>
      <c r="Z49" s="3" t="str">
        <f ca="1">IFERROR(__xludf.DUMMYFUNCTION("""COMPUTED_VALUE"""),"")</f>
        <v/>
      </c>
      <c r="AA49" s="3" t="str">
        <f ca="1">IFERROR(__xludf.DUMMYFUNCTION("""COMPUTED_VALUE"""),"")</f>
        <v/>
      </c>
      <c r="AB49" s="3" t="str">
        <f ca="1">IFERROR(__xludf.DUMMYFUNCTION("""COMPUTED_VALUE"""),"")</f>
        <v/>
      </c>
      <c r="AC49" s="3" t="str">
        <f ca="1">IFERROR(__xludf.DUMMYFUNCTION("""COMPUTED_VALUE"""),"")</f>
        <v/>
      </c>
      <c r="AD49" s="15" t="str">
        <f ca="1">IFERROR(__xludf.DUMMYFUNCTION("""COMPUTED_VALUE"""),"")</f>
        <v/>
      </c>
    </row>
    <row r="50" spans="1:30" ht="12.75">
      <c r="A50" t="str">
        <f ca="1">IFERROR(__xludf.DUMMYFUNCTION("""COMPUTED_VALUE"""),"Ghana")</f>
        <v>Ghana</v>
      </c>
      <c r="B50" t="str">
        <f ca="1">IFERROR(__xludf.DUMMYFUNCTION("""COMPUTED_VALUE"""),"Africa")</f>
        <v>Africa</v>
      </c>
      <c r="C50" s="4" t="str">
        <f ca="1">IFERROR(__xludf.DUMMYFUNCTION("""COMPUTED_VALUE"""),"Nana Akufo-Addo")</f>
        <v>Nana Akufo-Addo</v>
      </c>
      <c r="D50" t="str">
        <f ca="1">IFERROR(__xludf.DUMMYFUNCTION("""COMPUTED_VALUE"""),"Head of both state and government")</f>
        <v>Head of both state and government</v>
      </c>
      <c r="E50" t="str">
        <f ca="1">IFERROR(__xludf.DUMMYFUNCTION("""COMPUTED_VALUE"""),"Male")</f>
        <v>Male</v>
      </c>
      <c r="F50" s="1">
        <f ca="1">IFERROR(__xludf.DUMMYFUNCTION("""COMPUTED_VALUE"""),73)</f>
        <v>73</v>
      </c>
      <c r="G50" t="str">
        <f ca="1">IFERROR(__xludf.DUMMYFUNCTION("""COMPUTED_VALUE"""),"President")</f>
        <v>President</v>
      </c>
      <c r="H50" s="10" t="str">
        <f ca="1">IFERROR(__xludf.DUMMYFUNCTION("""COMPUTED_VALUE"""),"#N/A")</f>
        <v>#N/A</v>
      </c>
      <c r="I50" s="11" t="str">
        <f ca="1">IFERROR(__xludf.DUMMYFUNCTION("""COMPUTED_VALUE"""),"https://www.facebook.com/nakufoaddo/")</f>
        <v>https://www.facebook.com/nakufoaddo/</v>
      </c>
      <c r="J50" s="12">
        <f ca="1">IFERROR(__xludf.DUMMYFUNCTION("""COMPUTED_VALUE"""),1653597)</f>
        <v>1653597</v>
      </c>
      <c r="K50" s="13" t="str">
        <f ca="1">IFERROR(__xludf.DUMMYFUNCTION("""COMPUTED_VALUE"""),"https://twitter.com/NAkufoAddo")</f>
        <v>https://twitter.com/NAkufoAddo</v>
      </c>
      <c r="L50" s="12" t="str">
        <f ca="1">IFERROR(__xludf.DUMMYFUNCTION("""COMPUTED_VALUE"""),"Nakufoaddo")</f>
        <v>Nakufoaddo</v>
      </c>
      <c r="M50" s="12" t="str">
        <f ca="1">IFERROR(__xludf.DUMMYFUNCTION("""COMPUTED_VALUE"""),"")</f>
        <v/>
      </c>
      <c r="N50" s="12" t="str">
        <f ca="1">IFERROR(__xludf.DUMMYFUNCTION("""COMPUTED_VALUE"""),"984K")</f>
        <v>984K</v>
      </c>
      <c r="O50" s="13" t="str">
        <f ca="1">IFERROR(__xludf.DUMMYFUNCTION("""COMPUTED_VALUE"""),"https://www.instagram.com/nakufoaddo/")</f>
        <v>https://www.instagram.com/nakufoaddo/</v>
      </c>
      <c r="P50" s="12" t="str">
        <f ca="1">IFERROR(__xludf.DUMMYFUNCTION("""COMPUTED_VALUE"""),"nakufoaddo")</f>
        <v>nakufoaddo</v>
      </c>
      <c r="Q50" s="12" t="str">
        <f ca="1">IFERROR(__xludf.DUMMYFUNCTION("""COMPUTED_VALUE"""),"#N/A")</f>
        <v>#N/A</v>
      </c>
      <c r="R50" s="8" t="str">
        <f ca="1">IFERROR(__xludf.DUMMYFUNCTION("""COMPUTED_VALUE"""),"")</f>
        <v/>
      </c>
      <c r="S50" s="3" t="str">
        <f ca="1">IFERROR(__xludf.DUMMYFUNCTION("""COMPUTED_VALUE"""),"")</f>
        <v/>
      </c>
      <c r="T50" s="8" t="str">
        <f ca="1">IFERROR(__xludf.DUMMYFUNCTION("""COMPUTED_VALUE"""),"")</f>
        <v/>
      </c>
      <c r="U50" s="3" t="str">
        <f ca="1">IFERROR(__xludf.DUMMYFUNCTION("""COMPUTED_VALUE"""),"")</f>
        <v/>
      </c>
      <c r="V50" s="8" t="str">
        <f ca="1">IFERROR(__xludf.DUMMYFUNCTION("""COMPUTED_VALUE"""),"")</f>
        <v/>
      </c>
      <c r="W50" s="3" t="str">
        <f ca="1">IFERROR(__xludf.DUMMYFUNCTION("""COMPUTED_VALUE"""),"")</f>
        <v/>
      </c>
      <c r="X50" s="3" t="str">
        <f ca="1">IFERROR(__xludf.DUMMYFUNCTION("""COMPUTED_VALUE"""),"")</f>
        <v/>
      </c>
      <c r="Y50" s="8" t="str">
        <f ca="1">IFERROR(__xludf.DUMMYFUNCTION("""COMPUTED_VALUE"""),"")</f>
        <v/>
      </c>
      <c r="Z50" s="3" t="str">
        <f ca="1">IFERROR(__xludf.DUMMYFUNCTION("""COMPUTED_VALUE"""),"")</f>
        <v/>
      </c>
      <c r="AA50" s="3" t="str">
        <f ca="1">IFERROR(__xludf.DUMMYFUNCTION("""COMPUTED_VALUE"""),"")</f>
        <v/>
      </c>
      <c r="AB50" s="3" t="str">
        <f ca="1">IFERROR(__xludf.DUMMYFUNCTION("""COMPUTED_VALUE"""),"")</f>
        <v/>
      </c>
      <c r="AC50" s="3" t="str">
        <f ca="1">IFERROR(__xludf.DUMMYFUNCTION("""COMPUTED_VALUE"""),"")</f>
        <v/>
      </c>
      <c r="AD50" s="15" t="str">
        <f ca="1">IFERROR(__xludf.DUMMYFUNCTION("""COMPUTED_VALUE"""),"")</f>
        <v/>
      </c>
    </row>
    <row r="51" spans="1:30" ht="12.75">
      <c r="A51" t="str">
        <f ca="1">IFERROR(__xludf.DUMMYFUNCTION("""COMPUTED_VALUE"""),"Taiwan (Republic of China)")</f>
        <v>Taiwan (Republic of China)</v>
      </c>
      <c r="B51" t="str">
        <f ca="1">IFERROR(__xludf.DUMMYFUNCTION("""COMPUTED_VALUE"""),"Asia")</f>
        <v>Asia</v>
      </c>
      <c r="C51" s="4" t="str">
        <f ca="1">IFERROR(__xludf.DUMMYFUNCTION("""COMPUTED_VALUE"""),"Tsai Ing-wen")</f>
        <v>Tsai Ing-wen</v>
      </c>
      <c r="D51" t="str">
        <f ca="1">IFERROR(__xludf.DUMMYFUNCTION("""COMPUTED_VALUE"""),"Head of state")</f>
        <v>Head of state</v>
      </c>
      <c r="E51" t="str">
        <f ca="1">IFERROR(__xludf.DUMMYFUNCTION("""COMPUTED_VALUE"""),"Female")</f>
        <v>Female</v>
      </c>
      <c r="F51" s="1">
        <f ca="1">IFERROR(__xludf.DUMMYFUNCTION("""COMPUTED_VALUE"""),61)</f>
        <v>61</v>
      </c>
      <c r="G51" t="str">
        <f ca="1">IFERROR(__xludf.DUMMYFUNCTION("""COMPUTED_VALUE"""),"President")</f>
        <v>President</v>
      </c>
      <c r="H51" s="10" t="str">
        <f ca="1">IFERROR(__xludf.DUMMYFUNCTION("""COMPUTED_VALUE"""),"#N/A")</f>
        <v>#N/A</v>
      </c>
      <c r="I51" s="11" t="str">
        <f ca="1">IFERROR(__xludf.DUMMYFUNCTION("""COMPUTED_VALUE"""),"https://www.facebook.com/tsaiingwen/")</f>
        <v>https://www.facebook.com/tsaiingwen/</v>
      </c>
      <c r="J51" s="12">
        <f ca="1">IFERROR(__xludf.DUMMYFUNCTION("""COMPUTED_VALUE"""),2196071)</f>
        <v>2196071</v>
      </c>
      <c r="K51" s="13" t="str">
        <f ca="1">IFERROR(__xludf.DUMMYFUNCTION("""COMPUTED_VALUE"""),"https://twitter.com/iingwen")</f>
        <v>https://twitter.com/iingwen</v>
      </c>
      <c r="L51" s="12" t="str">
        <f ca="1">IFERROR(__xludf.DUMMYFUNCTION("""COMPUTED_VALUE"""),"Iingwen")</f>
        <v>Iingwen</v>
      </c>
      <c r="M51" s="12" t="str">
        <f ca="1">IFERROR(__xludf.DUMMYFUNCTION("""COMPUTED_VALUE"""),"")</f>
        <v/>
      </c>
      <c r="N51" s="12" t="str">
        <f ca="1">IFERROR(__xludf.DUMMYFUNCTION("""COMPUTED_VALUE"""),"420K")</f>
        <v>420K</v>
      </c>
      <c r="O51" s="13" t="str">
        <f ca="1">IFERROR(__xludf.DUMMYFUNCTION("""COMPUTED_VALUE"""),"https://www.instagram.com/tsai_ingwen/")</f>
        <v>https://www.instagram.com/tsai_ingwen/</v>
      </c>
      <c r="P51" s="12" t="str">
        <f ca="1">IFERROR(__xludf.DUMMYFUNCTION("""COMPUTED_VALUE"""),"tsai_ingwen")</f>
        <v>tsai_ingwen</v>
      </c>
      <c r="Q51" s="12" t="str">
        <f ca="1">IFERROR(__xludf.DUMMYFUNCTION("""COMPUTED_VALUE"""),"#N/A")</f>
        <v>#N/A</v>
      </c>
      <c r="R51" s="13" t="str">
        <f ca="1">IFERROR(__xludf.DUMMYFUNCTION("""COMPUTED_VALUE"""),"https://www.youtube.com/user/ingwen831/featured")</f>
        <v>https://www.youtube.com/user/ingwen831/featured</v>
      </c>
      <c r="S51" s="12">
        <f ca="1">IFERROR(__xludf.DUMMYFUNCTION("""COMPUTED_VALUE"""),6330)</f>
        <v>6330</v>
      </c>
      <c r="T51" s="8" t="str">
        <f ca="1">IFERROR(__xludf.DUMMYFUNCTION("""COMPUTED_VALUE"""),"")</f>
        <v/>
      </c>
      <c r="U51" s="3" t="str">
        <f ca="1">IFERROR(__xludf.DUMMYFUNCTION("""COMPUTED_VALUE"""),"")</f>
        <v/>
      </c>
      <c r="V51" s="8" t="str">
        <f ca="1">IFERROR(__xludf.DUMMYFUNCTION("""COMPUTED_VALUE"""),"")</f>
        <v/>
      </c>
      <c r="W51" s="3" t="str">
        <f ca="1">IFERROR(__xludf.DUMMYFUNCTION("""COMPUTED_VALUE"""),"")</f>
        <v/>
      </c>
      <c r="X51" s="3" t="str">
        <f ca="1">IFERROR(__xludf.DUMMYFUNCTION("""COMPUTED_VALUE"""),"")</f>
        <v/>
      </c>
      <c r="Y51" s="8" t="str">
        <f ca="1">IFERROR(__xludf.DUMMYFUNCTION("""COMPUTED_VALUE"""),"")</f>
        <v/>
      </c>
      <c r="Z51" s="3" t="str">
        <f ca="1">IFERROR(__xludf.DUMMYFUNCTION("""COMPUTED_VALUE"""),"")</f>
        <v/>
      </c>
      <c r="AA51" s="3" t="str">
        <f ca="1">IFERROR(__xludf.DUMMYFUNCTION("""COMPUTED_VALUE"""),"")</f>
        <v/>
      </c>
      <c r="AB51" s="3" t="str">
        <f ca="1">IFERROR(__xludf.DUMMYFUNCTION("""COMPUTED_VALUE"""),"")</f>
        <v/>
      </c>
      <c r="AC51" s="3" t="str">
        <f ca="1">IFERROR(__xludf.DUMMYFUNCTION("""COMPUTED_VALUE"""),"")</f>
        <v/>
      </c>
      <c r="AD51" s="15" t="str">
        <f ca="1">IFERROR(__xludf.DUMMYFUNCTION("""COMPUTED_VALUE"""),"")</f>
        <v/>
      </c>
    </row>
    <row r="52" spans="1:30" ht="12.75">
      <c r="A52" t="str">
        <f ca="1">IFERROR(__xludf.DUMMYFUNCTION("""COMPUTED_VALUE"""),"Iraq")</f>
        <v>Iraq</v>
      </c>
      <c r="B52" t="str">
        <f ca="1">IFERROR(__xludf.DUMMYFUNCTION("""COMPUTED_VALUE"""),"Asia")</f>
        <v>Asia</v>
      </c>
      <c r="C52" s="4" t="str">
        <f ca="1">IFERROR(__xludf.DUMMYFUNCTION("""COMPUTED_VALUE"""),"Haider al-Abadi")</f>
        <v>Haider al-Abadi</v>
      </c>
      <c r="D52" t="str">
        <f ca="1">IFERROR(__xludf.DUMMYFUNCTION("""COMPUTED_VALUE"""),"Head of government")</f>
        <v>Head of government</v>
      </c>
      <c r="E52" t="str">
        <f ca="1">IFERROR(__xludf.DUMMYFUNCTION("""COMPUTED_VALUE"""),"Male")</f>
        <v>Male</v>
      </c>
      <c r="F52" s="1">
        <f ca="1">IFERROR(__xludf.DUMMYFUNCTION("""COMPUTED_VALUE"""),65)</f>
        <v>65</v>
      </c>
      <c r="G52" t="str">
        <f ca="1">IFERROR(__xludf.DUMMYFUNCTION("""COMPUTED_VALUE"""),"Prime Minister")</f>
        <v>Prime Minister</v>
      </c>
      <c r="H52" s="10" t="str">
        <f ca="1">IFERROR(__xludf.DUMMYFUNCTION("""COMPUTED_VALUE"""),"Loading...")</f>
        <v>Loading...</v>
      </c>
      <c r="I52" s="11" t="str">
        <f ca="1">IFERROR(__xludf.DUMMYFUNCTION("""COMPUTED_VALUE"""),"https://www.facebook.com/haider.alabadi.iraq/")</f>
        <v>https://www.facebook.com/haider.alabadi.iraq/</v>
      </c>
      <c r="J52" s="12">
        <f ca="1">IFERROR(__xludf.DUMMYFUNCTION("""COMPUTED_VALUE"""),1502036)</f>
        <v>1502036</v>
      </c>
      <c r="K52" s="13" t="str">
        <f ca="1">IFERROR(__xludf.DUMMYFUNCTION("""COMPUTED_VALUE"""),"https://twitter.com/HaiderAlAbadi")</f>
        <v>https://twitter.com/HaiderAlAbadi</v>
      </c>
      <c r="L52" s="12" t="str">
        <f ca="1">IFERROR(__xludf.DUMMYFUNCTION("""COMPUTED_VALUE"""),"Haideralabadi")</f>
        <v>Haideralabadi</v>
      </c>
      <c r="M52" s="12" t="str">
        <f ca="1">IFERROR(__xludf.DUMMYFUNCTION("""COMPUTED_VALUE"""),"")</f>
        <v/>
      </c>
      <c r="N52" s="12"/>
      <c r="O52" s="8" t="str">
        <f ca="1">IFERROR(__xludf.DUMMYFUNCTION("""COMPUTED_VALUE"""),"")</f>
        <v/>
      </c>
      <c r="P52" s="12" t="str">
        <f ca="1">IFERROR(__xludf.DUMMYFUNCTION("""COMPUTED_VALUE"""),"")</f>
        <v/>
      </c>
      <c r="Q52" s="12" t="str">
        <f ca="1">IFERROR(__xludf.DUMMYFUNCTION("""COMPUTED_VALUE"""),"")</f>
        <v/>
      </c>
      <c r="R52" s="8" t="str">
        <f ca="1">IFERROR(__xludf.DUMMYFUNCTION("""COMPUTED_VALUE"""),"")</f>
        <v/>
      </c>
      <c r="S52" s="3" t="str">
        <f ca="1">IFERROR(__xludf.DUMMYFUNCTION("""COMPUTED_VALUE"""),"")</f>
        <v/>
      </c>
      <c r="T52" s="8" t="str">
        <f ca="1">IFERROR(__xludf.DUMMYFUNCTION("""COMPUTED_VALUE"""),"")</f>
        <v/>
      </c>
      <c r="U52" s="3" t="str">
        <f ca="1">IFERROR(__xludf.DUMMYFUNCTION("""COMPUTED_VALUE"""),"")</f>
        <v/>
      </c>
      <c r="V52" s="8" t="str">
        <f ca="1">IFERROR(__xludf.DUMMYFUNCTION("""COMPUTED_VALUE"""),"")</f>
        <v/>
      </c>
      <c r="W52" s="3" t="str">
        <f ca="1">IFERROR(__xludf.DUMMYFUNCTION("""COMPUTED_VALUE"""),"")</f>
        <v/>
      </c>
      <c r="X52" s="3" t="str">
        <f ca="1">IFERROR(__xludf.DUMMYFUNCTION("""COMPUTED_VALUE"""),"")</f>
        <v/>
      </c>
      <c r="Y52" s="8" t="str">
        <f ca="1">IFERROR(__xludf.DUMMYFUNCTION("""COMPUTED_VALUE"""),"")</f>
        <v/>
      </c>
      <c r="Z52" s="3" t="str">
        <f ca="1">IFERROR(__xludf.DUMMYFUNCTION("""COMPUTED_VALUE"""),"")</f>
        <v/>
      </c>
      <c r="AA52" s="3" t="str">
        <f ca="1">IFERROR(__xludf.DUMMYFUNCTION("""COMPUTED_VALUE"""),"")</f>
        <v/>
      </c>
      <c r="AB52" s="3" t="str">
        <f ca="1">IFERROR(__xludf.DUMMYFUNCTION("""COMPUTED_VALUE"""),"")</f>
        <v/>
      </c>
      <c r="AC52" s="3" t="str">
        <f ca="1">IFERROR(__xludf.DUMMYFUNCTION("""COMPUTED_VALUE"""),"")</f>
        <v/>
      </c>
      <c r="AD52" s="15" t="str">
        <f ca="1">IFERROR(__xludf.DUMMYFUNCTION("""COMPUTED_VALUE"""),"")</f>
        <v/>
      </c>
    </row>
    <row r="53" spans="1:30" ht="12.75">
      <c r="A53" t="str">
        <f ca="1">IFERROR(__xludf.DUMMYFUNCTION("""COMPUTED_VALUE"""),"Singapore")</f>
        <v>Singapore</v>
      </c>
      <c r="B53" t="str">
        <f ca="1">IFERROR(__xludf.DUMMYFUNCTION("""COMPUTED_VALUE"""),"Asia")</f>
        <v>Asia</v>
      </c>
      <c r="C53" s="4" t="str">
        <f ca="1">IFERROR(__xludf.DUMMYFUNCTION("""COMPUTED_VALUE"""),"Lee Hsien Loong")</f>
        <v>Lee Hsien Loong</v>
      </c>
      <c r="D53" t="str">
        <f ca="1">IFERROR(__xludf.DUMMYFUNCTION("""COMPUTED_VALUE"""),"Head of government")</f>
        <v>Head of government</v>
      </c>
      <c r="E53" t="str">
        <f ca="1">IFERROR(__xludf.DUMMYFUNCTION("""COMPUTED_VALUE"""),"Male")</f>
        <v>Male</v>
      </c>
      <c r="F53" s="1">
        <f ca="1">IFERROR(__xludf.DUMMYFUNCTION("""COMPUTED_VALUE"""),65)</f>
        <v>65</v>
      </c>
      <c r="G53" t="str">
        <f ca="1">IFERROR(__xludf.DUMMYFUNCTION("""COMPUTED_VALUE"""),"Prime Minister")</f>
        <v>Prime Minister</v>
      </c>
      <c r="H53" s="10" t="str">
        <f ca="1">IFERROR(__xludf.DUMMYFUNCTION("""COMPUTED_VALUE"""),"#N/A")</f>
        <v>#N/A</v>
      </c>
      <c r="I53" s="11" t="str">
        <f ca="1">IFERROR(__xludf.DUMMYFUNCTION("""COMPUTED_VALUE"""),"https://www.facebook.com/leehsienloong/")</f>
        <v>https://www.facebook.com/leehsienloong/</v>
      </c>
      <c r="J53" s="12">
        <f ca="1">IFERROR(__xludf.DUMMYFUNCTION("""COMPUTED_VALUE"""),1225128)</f>
        <v>1225128</v>
      </c>
      <c r="K53" s="13" t="str">
        <f ca="1">IFERROR(__xludf.DUMMYFUNCTION("""COMPUTED_VALUE"""),"https://twitter.com/leehsienloong")</f>
        <v>https://twitter.com/leehsienloong</v>
      </c>
      <c r="L53" s="12" t="str">
        <f ca="1">IFERROR(__xludf.DUMMYFUNCTION("""COMPUTED_VALUE"""),"Leehsienloong")</f>
        <v>Leehsienloong</v>
      </c>
      <c r="M53" s="12" t="str">
        <f ca="1">IFERROR(__xludf.DUMMYFUNCTION("""COMPUTED_VALUE"""),"")</f>
        <v/>
      </c>
      <c r="N53" s="12" t="str">
        <f ca="1">IFERROR(__xludf.DUMMYFUNCTION("""COMPUTED_VALUE"""),"701K")</f>
        <v>701K</v>
      </c>
      <c r="O53" s="13" t="str">
        <f ca="1">IFERROR(__xludf.DUMMYFUNCTION("""COMPUTED_VALUE"""),"https://www.instagram.com/leehsienloong/")</f>
        <v>https://www.instagram.com/leehsienloong/</v>
      </c>
      <c r="P53" s="12" t="str">
        <f ca="1">IFERROR(__xludf.DUMMYFUNCTION("""COMPUTED_VALUE"""),"leehsienloong")</f>
        <v>leehsienloong</v>
      </c>
      <c r="Q53" s="12" t="str">
        <f ca="1">IFERROR(__xludf.DUMMYFUNCTION("""COMPUTED_VALUE"""),"#N/A")</f>
        <v>#N/A</v>
      </c>
      <c r="R53" s="13" t="str">
        <f ca="1">IFERROR(__xludf.DUMMYFUNCTION("""COMPUTED_VALUE"""),"https://www.youtube.com/user/pmosingapore")</f>
        <v>https://www.youtube.com/user/pmosingapore</v>
      </c>
      <c r="S53" s="12">
        <f ca="1">IFERROR(__xludf.DUMMYFUNCTION("""COMPUTED_VALUE"""),33865)</f>
        <v>33865</v>
      </c>
      <c r="T53" s="8" t="str">
        <f ca="1">IFERROR(__xludf.DUMMYFUNCTION("""COMPUTED_VALUE"""),"")</f>
        <v/>
      </c>
      <c r="U53" s="3" t="str">
        <f ca="1">IFERROR(__xludf.DUMMYFUNCTION("""COMPUTED_VALUE"""),"")</f>
        <v/>
      </c>
      <c r="V53" s="8" t="str">
        <f ca="1">IFERROR(__xludf.DUMMYFUNCTION("""COMPUTED_VALUE"""),"")</f>
        <v/>
      </c>
      <c r="W53" s="3" t="str">
        <f ca="1">IFERROR(__xludf.DUMMYFUNCTION("""COMPUTED_VALUE"""),"")</f>
        <v/>
      </c>
      <c r="X53" s="3" t="str">
        <f ca="1">IFERROR(__xludf.DUMMYFUNCTION("""COMPUTED_VALUE"""),"")</f>
        <v/>
      </c>
      <c r="Y53" s="8" t="str">
        <f ca="1">IFERROR(__xludf.DUMMYFUNCTION("""COMPUTED_VALUE"""),"")</f>
        <v/>
      </c>
      <c r="Z53" s="3" t="str">
        <f ca="1">IFERROR(__xludf.DUMMYFUNCTION("""COMPUTED_VALUE"""),"")</f>
        <v/>
      </c>
      <c r="AA53" s="3" t="str">
        <f ca="1">IFERROR(__xludf.DUMMYFUNCTION("""COMPUTED_VALUE"""),"")</f>
        <v/>
      </c>
      <c r="AB53" s="3" t="str">
        <f ca="1">IFERROR(__xludf.DUMMYFUNCTION("""COMPUTED_VALUE"""),"")</f>
        <v/>
      </c>
      <c r="AC53" s="3" t="str">
        <f ca="1">IFERROR(__xludf.DUMMYFUNCTION("""COMPUTED_VALUE"""),"")</f>
        <v/>
      </c>
      <c r="AD53" s="15" t="str">
        <f ca="1">IFERROR(__xludf.DUMMYFUNCTION("""COMPUTED_VALUE"""),"")</f>
        <v/>
      </c>
    </row>
    <row r="54" spans="1:30" ht="12.75">
      <c r="A54" t="str">
        <f ca="1">IFERROR(__xludf.DUMMYFUNCTION("""COMPUTED_VALUE"""),"Nigeria")</f>
        <v>Nigeria</v>
      </c>
      <c r="B54" t="str">
        <f ca="1">IFERROR(__xludf.DUMMYFUNCTION("""COMPUTED_VALUE"""),"Africa")</f>
        <v>Africa</v>
      </c>
      <c r="C54" s="4" t="str">
        <f ca="1">IFERROR(__xludf.DUMMYFUNCTION("""COMPUTED_VALUE"""),"Muhammadu Buhari")</f>
        <v>Muhammadu Buhari</v>
      </c>
      <c r="D54" t="str">
        <f ca="1">IFERROR(__xludf.DUMMYFUNCTION("""COMPUTED_VALUE"""),"Head of both state and government")</f>
        <v>Head of both state and government</v>
      </c>
      <c r="E54" t="str">
        <f ca="1">IFERROR(__xludf.DUMMYFUNCTION("""COMPUTED_VALUE"""),"Male")</f>
        <v>Male</v>
      </c>
      <c r="F54" s="1">
        <f ca="1">IFERROR(__xludf.DUMMYFUNCTION("""COMPUTED_VALUE"""),75)</f>
        <v>75</v>
      </c>
      <c r="G54" t="str">
        <f ca="1">IFERROR(__xludf.DUMMYFUNCTION("""COMPUTED_VALUE"""),"President")</f>
        <v>President</v>
      </c>
      <c r="H54" s="10" t="str">
        <f ca="1">IFERROR(__xludf.DUMMYFUNCTION("""COMPUTED_VALUE"""),"#N/A")</f>
        <v>#N/A</v>
      </c>
      <c r="I54" s="11" t="str">
        <f ca="1">IFERROR(__xludf.DUMMYFUNCTION("""COMPUTED_VALUE"""),"https://www.facebook.com/MuhammaduBuhari/")</f>
        <v>https://www.facebook.com/MuhammaduBuhari/</v>
      </c>
      <c r="J54" s="12">
        <f ca="1">IFERROR(__xludf.DUMMYFUNCTION("""COMPUTED_VALUE"""),756282)</f>
        <v>756282</v>
      </c>
      <c r="K54" s="13" t="str">
        <f ca="1">IFERROR(__xludf.DUMMYFUNCTION("""COMPUTED_VALUE"""),"https://twitter.com/MBuhari")</f>
        <v>https://twitter.com/MBuhari</v>
      </c>
      <c r="L54" s="12" t="str">
        <f ca="1">IFERROR(__xludf.DUMMYFUNCTION("""COMPUTED_VALUE"""),"Mbuhari")</f>
        <v>Mbuhari</v>
      </c>
      <c r="M54" s="12" t="str">
        <f ca="1">IFERROR(__xludf.DUMMYFUNCTION("""COMPUTED_VALUE"""),"")</f>
        <v/>
      </c>
      <c r="N54" s="12" t="str">
        <f ca="1">IFERROR(__xludf.DUMMYFUNCTION("""COMPUTED_VALUE"""),"2000000")</f>
        <v>2000000</v>
      </c>
      <c r="O54" s="13" t="str">
        <f ca="1">IFERROR(__xludf.DUMMYFUNCTION("""COMPUTED_VALUE"""),"https://www.instagram.com/muhammadubuhari/")</f>
        <v>https://www.instagram.com/muhammadubuhari/</v>
      </c>
      <c r="P54" s="12" t="str">
        <f ca="1">IFERROR(__xludf.DUMMYFUNCTION("""COMPUTED_VALUE"""),"muhammadubuhari")</f>
        <v>muhammadubuhari</v>
      </c>
      <c r="Q54" s="12" t="str">
        <f ca="1">IFERROR(__xludf.DUMMYFUNCTION("""COMPUTED_VALUE"""),"#N/A")</f>
        <v>#N/A</v>
      </c>
      <c r="R54" s="8" t="str">
        <f ca="1">IFERROR(__xludf.DUMMYFUNCTION("""COMPUTED_VALUE"""),"")</f>
        <v/>
      </c>
      <c r="S54" s="3" t="str">
        <f ca="1">IFERROR(__xludf.DUMMYFUNCTION("""COMPUTED_VALUE"""),"")</f>
        <v/>
      </c>
      <c r="T54" s="8" t="str">
        <f ca="1">IFERROR(__xludf.DUMMYFUNCTION("""COMPUTED_VALUE"""),"")</f>
        <v/>
      </c>
      <c r="U54" s="3" t="str">
        <f ca="1">IFERROR(__xludf.DUMMYFUNCTION("""COMPUTED_VALUE"""),"")</f>
        <v/>
      </c>
      <c r="V54" s="8" t="str">
        <f ca="1">IFERROR(__xludf.DUMMYFUNCTION("""COMPUTED_VALUE"""),"")</f>
        <v/>
      </c>
      <c r="W54" s="3" t="str">
        <f ca="1">IFERROR(__xludf.DUMMYFUNCTION("""COMPUTED_VALUE"""),"")</f>
        <v/>
      </c>
      <c r="X54" s="3" t="str">
        <f ca="1">IFERROR(__xludf.DUMMYFUNCTION("""COMPUTED_VALUE"""),"")</f>
        <v/>
      </c>
      <c r="Y54" s="8" t="str">
        <f ca="1">IFERROR(__xludf.DUMMYFUNCTION("""COMPUTED_VALUE"""),"")</f>
        <v/>
      </c>
      <c r="Z54" s="3" t="str">
        <f ca="1">IFERROR(__xludf.DUMMYFUNCTION("""COMPUTED_VALUE"""),"")</f>
        <v/>
      </c>
      <c r="AA54" s="3" t="str">
        <f ca="1">IFERROR(__xludf.DUMMYFUNCTION("""COMPUTED_VALUE"""),"")</f>
        <v/>
      </c>
      <c r="AB54" s="3" t="str">
        <f ca="1">IFERROR(__xludf.DUMMYFUNCTION("""COMPUTED_VALUE"""),"")</f>
        <v/>
      </c>
      <c r="AC54" s="3" t="str">
        <f ca="1">IFERROR(__xludf.DUMMYFUNCTION("""COMPUTED_VALUE"""),"")</f>
        <v/>
      </c>
      <c r="AD54" s="15" t="str">
        <f ca="1">IFERROR(__xludf.DUMMYFUNCTION("""COMPUTED_VALUE"""),"")</f>
        <v/>
      </c>
    </row>
    <row r="55" spans="1:30" ht="12.75">
      <c r="A55" t="str">
        <f ca="1">IFERROR(__xludf.DUMMYFUNCTION("""COMPUTED_VALUE"""),"Ukraine")</f>
        <v>Ukraine</v>
      </c>
      <c r="B55" t="str">
        <f ca="1">IFERROR(__xludf.DUMMYFUNCTION("""COMPUTED_VALUE"""),"Europe")</f>
        <v>Europe</v>
      </c>
      <c r="C55" s="4" t="str">
        <f ca="1">IFERROR(__xludf.DUMMYFUNCTION("""COMPUTED_VALUE"""),"Petro Poroshenko")</f>
        <v>Petro Poroshenko</v>
      </c>
      <c r="D55" t="str">
        <f ca="1">IFERROR(__xludf.DUMMYFUNCTION("""COMPUTED_VALUE"""),"Head of state")</f>
        <v>Head of state</v>
      </c>
      <c r="E55" t="str">
        <f ca="1">IFERROR(__xludf.DUMMYFUNCTION("""COMPUTED_VALUE"""),"Male")</f>
        <v>Male</v>
      </c>
      <c r="F55" s="1">
        <f ca="1">IFERROR(__xludf.DUMMYFUNCTION("""COMPUTED_VALUE"""),52)</f>
        <v>52</v>
      </c>
      <c r="G55" t="str">
        <f ca="1">IFERROR(__xludf.DUMMYFUNCTION("""COMPUTED_VALUE"""),"President")</f>
        <v>President</v>
      </c>
      <c r="H55" s="10" t="str">
        <f ca="1">IFERROR(__xludf.DUMMYFUNCTION("""COMPUTED_VALUE"""),"Loading...")</f>
        <v>Loading...</v>
      </c>
      <c r="I55" s="11" t="str">
        <f ca="1">IFERROR(__xludf.DUMMYFUNCTION("""COMPUTED_VALUE"""),"https://www.facebook.com/petroporoshenko/")</f>
        <v>https://www.facebook.com/petroporoshenko/</v>
      </c>
      <c r="J55" s="12">
        <f ca="1">IFERROR(__xludf.DUMMYFUNCTION("""COMPUTED_VALUE"""),2095967)</f>
        <v>2095967</v>
      </c>
      <c r="K55" s="13" t="str">
        <f ca="1">IFERROR(__xludf.DUMMYFUNCTION("""COMPUTED_VALUE"""),"https://twitter.com/poroshenko")</f>
        <v>https://twitter.com/poroshenko</v>
      </c>
      <c r="L55" s="12" t="str">
        <f ca="1">IFERROR(__xludf.DUMMYFUNCTION("""COMPUTED_VALUE"""),"Poroshenko")</f>
        <v>Poroshenko</v>
      </c>
      <c r="M55" s="12" t="str">
        <f ca="1">IFERROR(__xludf.DUMMYFUNCTION("""COMPUTED_VALUE"""),"")</f>
        <v/>
      </c>
      <c r="N55" s="12" t="str">
        <f ca="1">IFERROR(__xludf.DUMMYFUNCTION("""COMPUTED_VALUE"""),"Loading...")</f>
        <v>Loading...</v>
      </c>
      <c r="O55" s="8" t="str">
        <f ca="1">IFERROR(__xludf.DUMMYFUNCTION("""COMPUTED_VALUE"""),"")</f>
        <v/>
      </c>
      <c r="P55" s="12" t="str">
        <f ca="1">IFERROR(__xludf.DUMMYFUNCTION("""COMPUTED_VALUE"""),"")</f>
        <v/>
      </c>
      <c r="Q55" s="12" t="str">
        <f ca="1">IFERROR(__xludf.DUMMYFUNCTION("""COMPUTED_VALUE"""),"")</f>
        <v/>
      </c>
      <c r="R55" s="13" t="str">
        <f ca="1">IFERROR(__xludf.DUMMYFUNCTION("""COMPUTED_VALUE"""),"https://www.youtube.com/user/ProgramaPoroshenka")</f>
        <v>https://www.youtube.com/user/ProgramaPoroshenka</v>
      </c>
      <c r="S55" s="12">
        <f ca="1">IFERROR(__xludf.DUMMYFUNCTION("""COMPUTED_VALUE"""),10793)</f>
        <v>10793</v>
      </c>
      <c r="T55" s="8" t="str">
        <f ca="1">IFERROR(__xludf.DUMMYFUNCTION("""COMPUTED_VALUE"""),"")</f>
        <v/>
      </c>
      <c r="U55" s="3" t="str">
        <f ca="1">IFERROR(__xludf.DUMMYFUNCTION("""COMPUTED_VALUE"""),"")</f>
        <v/>
      </c>
      <c r="V55" s="13" t="str">
        <f ca="1">IFERROR(__xludf.DUMMYFUNCTION("""COMPUTED_VALUE"""),"https://vk.com/id287394964")</f>
        <v>https://vk.com/id287394964</v>
      </c>
      <c r="W55" s="12">
        <f ca="1">IFERROR(__xludf.DUMMYFUNCTION("""COMPUTED_VALUE"""),1391)</f>
        <v>1391</v>
      </c>
      <c r="X55" s="3" t="str">
        <f ca="1">IFERROR(__xludf.DUMMYFUNCTION("""COMPUTED_VALUE"""),"VKontakte")</f>
        <v>VKontakte</v>
      </c>
      <c r="Y55" s="8" t="str">
        <f ca="1">IFERROR(__xludf.DUMMYFUNCTION("""COMPUTED_VALUE"""),"")</f>
        <v/>
      </c>
      <c r="Z55" s="3" t="str">
        <f ca="1">IFERROR(__xludf.DUMMYFUNCTION("""COMPUTED_VALUE"""),"")</f>
        <v/>
      </c>
      <c r="AA55" s="3" t="str">
        <f ca="1">IFERROR(__xludf.DUMMYFUNCTION("""COMPUTED_VALUE"""),"")</f>
        <v/>
      </c>
      <c r="AB55" s="3" t="str">
        <f ca="1">IFERROR(__xludf.DUMMYFUNCTION("""COMPUTED_VALUE"""),"")</f>
        <v/>
      </c>
      <c r="AC55" s="3" t="str">
        <f ca="1">IFERROR(__xludf.DUMMYFUNCTION("""COMPUTED_VALUE"""),"")</f>
        <v/>
      </c>
      <c r="AD55" s="15" t="str">
        <f ca="1">IFERROR(__xludf.DUMMYFUNCTION("""COMPUTED_VALUE"""),"")</f>
        <v/>
      </c>
    </row>
    <row r="56" spans="1:30" ht="12.75">
      <c r="A56" t="str">
        <f ca="1">IFERROR(__xludf.DUMMYFUNCTION("""COMPUTED_VALUE"""),"Myanmar")</f>
        <v>Myanmar</v>
      </c>
      <c r="B56" t="str">
        <f ca="1">IFERROR(__xludf.DUMMYFUNCTION("""COMPUTED_VALUE"""),"Asia")</f>
        <v>Asia</v>
      </c>
      <c r="C56" s="4" t="str">
        <f ca="1">IFERROR(__xludf.DUMMYFUNCTION("""COMPUTED_VALUE"""),"Aung San Suu Kyi")</f>
        <v>Aung San Suu Kyi</v>
      </c>
      <c r="D56" t="str">
        <f ca="1">IFERROR(__xludf.DUMMYFUNCTION("""COMPUTED_VALUE"""),"Head of government")</f>
        <v>Head of government</v>
      </c>
      <c r="E56" t="str">
        <f ca="1">IFERROR(__xludf.DUMMYFUNCTION("""COMPUTED_VALUE"""),"Female")</f>
        <v>Female</v>
      </c>
      <c r="F56" s="1">
        <f ca="1">IFERROR(__xludf.DUMMYFUNCTION("""COMPUTED_VALUE"""),72)</f>
        <v>72</v>
      </c>
      <c r="G56" t="str">
        <f ca="1">IFERROR(__xludf.DUMMYFUNCTION("""COMPUTED_VALUE"""),"State Counsellor")</f>
        <v>State Counsellor</v>
      </c>
      <c r="H56" s="10">
        <f ca="1">IFERROR(__xludf.DUMMYFUNCTION("""COMPUTED_VALUE"""),2023499)</f>
        <v>2023499</v>
      </c>
      <c r="I56" s="11" t="str">
        <f ca="1">IFERROR(__xludf.DUMMYFUNCTION("""COMPUTED_VALUE"""),"https://www.facebook.com/aungsansuukyi/")</f>
        <v>https://www.facebook.com/aungsansuukyi/</v>
      </c>
      <c r="J56" s="12">
        <f ca="1">IFERROR(__xludf.DUMMYFUNCTION("""COMPUTED_VALUE"""),2023499)</f>
        <v>2023499</v>
      </c>
      <c r="K56" s="8" t="str">
        <f ca="1">IFERROR(__xludf.DUMMYFUNCTION("""COMPUTED_VALUE"""),"")</f>
        <v/>
      </c>
      <c r="L56" s="12" t="str">
        <f ca="1">IFERROR(__xludf.DUMMYFUNCTION("""COMPUTED_VALUE"""),"")</f>
        <v/>
      </c>
      <c r="M56" s="12" t="str">
        <f ca="1">IFERROR(__xludf.DUMMYFUNCTION("""COMPUTED_VALUE"""),"")</f>
        <v/>
      </c>
      <c r="N56" s="12" t="str">
        <f ca="1">IFERROR(__xludf.DUMMYFUNCTION("""COMPUTED_VALUE"""),"")</f>
        <v/>
      </c>
      <c r="O56" s="8" t="str">
        <f ca="1">IFERROR(__xludf.DUMMYFUNCTION("""COMPUTED_VALUE"""),"")</f>
        <v/>
      </c>
      <c r="P56" s="12" t="str">
        <f ca="1">IFERROR(__xludf.DUMMYFUNCTION("""COMPUTED_VALUE"""),"")</f>
        <v/>
      </c>
      <c r="Q56" s="12" t="str">
        <f ca="1">IFERROR(__xludf.DUMMYFUNCTION("""COMPUTED_VALUE"""),"")</f>
        <v/>
      </c>
      <c r="R56" s="8" t="str">
        <f ca="1">IFERROR(__xludf.DUMMYFUNCTION("""COMPUTED_VALUE"""),"")</f>
        <v/>
      </c>
      <c r="S56" s="3" t="str">
        <f ca="1">IFERROR(__xludf.DUMMYFUNCTION("""COMPUTED_VALUE"""),"")</f>
        <v/>
      </c>
      <c r="T56" s="8" t="str">
        <f ca="1">IFERROR(__xludf.DUMMYFUNCTION("""COMPUTED_VALUE"""),"")</f>
        <v/>
      </c>
      <c r="U56" s="3" t="str">
        <f ca="1">IFERROR(__xludf.DUMMYFUNCTION("""COMPUTED_VALUE"""),"")</f>
        <v/>
      </c>
      <c r="V56" s="8" t="str">
        <f ca="1">IFERROR(__xludf.DUMMYFUNCTION("""COMPUTED_VALUE"""),"")</f>
        <v/>
      </c>
      <c r="W56" s="3" t="str">
        <f ca="1">IFERROR(__xludf.DUMMYFUNCTION("""COMPUTED_VALUE"""),"")</f>
        <v/>
      </c>
      <c r="X56" s="3" t="str">
        <f ca="1">IFERROR(__xludf.DUMMYFUNCTION("""COMPUTED_VALUE"""),"")</f>
        <v/>
      </c>
      <c r="Y56" s="8" t="str">
        <f ca="1">IFERROR(__xludf.DUMMYFUNCTION("""COMPUTED_VALUE"""),"")</f>
        <v/>
      </c>
      <c r="Z56" s="3" t="str">
        <f ca="1">IFERROR(__xludf.DUMMYFUNCTION("""COMPUTED_VALUE"""),"")</f>
        <v/>
      </c>
      <c r="AA56" s="3" t="str">
        <f ca="1">IFERROR(__xludf.DUMMYFUNCTION("""COMPUTED_VALUE"""),"")</f>
        <v/>
      </c>
      <c r="AB56" s="3" t="str">
        <f ca="1">IFERROR(__xludf.DUMMYFUNCTION("""COMPUTED_VALUE"""),"")</f>
        <v/>
      </c>
      <c r="AC56" s="3" t="str">
        <f ca="1">IFERROR(__xludf.DUMMYFUNCTION("""COMPUTED_VALUE"""),"")</f>
        <v/>
      </c>
      <c r="AD56" s="15" t="str">
        <f ca="1">IFERROR(__xludf.DUMMYFUNCTION("""COMPUTED_VALUE"""),"")</f>
        <v/>
      </c>
    </row>
    <row r="57" spans="1:30" ht="12.75">
      <c r="A57" t="str">
        <f ca="1">IFERROR(__xludf.DUMMYFUNCTION("""COMPUTED_VALUE"""),"Spain")</f>
        <v>Spain</v>
      </c>
      <c r="B57" t="str">
        <f ca="1">IFERROR(__xludf.DUMMYFUNCTION("""COMPUTED_VALUE"""),"Europe")</f>
        <v>Europe</v>
      </c>
      <c r="C57" s="4" t="str">
        <f ca="1">IFERROR(__xludf.DUMMYFUNCTION("""COMPUTED_VALUE"""),"Mariano Rajoy")</f>
        <v>Mariano Rajoy</v>
      </c>
      <c r="D57" t="str">
        <f ca="1">IFERROR(__xludf.DUMMYFUNCTION("""COMPUTED_VALUE"""),"Head of government")</f>
        <v>Head of government</v>
      </c>
      <c r="E57" t="str">
        <f ca="1">IFERROR(__xludf.DUMMYFUNCTION("""COMPUTED_VALUE"""),"Male")</f>
        <v>Male</v>
      </c>
      <c r="F57" s="1">
        <f ca="1">IFERROR(__xludf.DUMMYFUNCTION("""COMPUTED_VALUE"""),62)</f>
        <v>62</v>
      </c>
      <c r="G57" t="str">
        <f ca="1">IFERROR(__xludf.DUMMYFUNCTION("""COMPUTED_VALUE"""),"President of the Government")</f>
        <v>President of the Government</v>
      </c>
      <c r="H57" s="10" t="str">
        <f ca="1">IFERROR(__xludf.DUMMYFUNCTION("""COMPUTED_VALUE"""),"#N/A")</f>
        <v>#N/A</v>
      </c>
      <c r="I57" s="11" t="str">
        <f ca="1">IFERROR(__xludf.DUMMYFUNCTION("""COMPUTED_VALUE"""),"https://www.facebook.com/Mariano-Rajoy-Brey-54212446406/")</f>
        <v>https://www.facebook.com/Mariano-Rajoy-Brey-54212446406/</v>
      </c>
      <c r="J57" s="12">
        <f ca="1">IFERROR(__xludf.DUMMYFUNCTION("""COMPUTED_VALUE"""),263170)</f>
        <v>263170</v>
      </c>
      <c r="K57" s="13" t="str">
        <f ca="1">IFERROR(__xludf.DUMMYFUNCTION("""COMPUTED_VALUE"""),"https://twitter.com/marianorajoy")</f>
        <v>https://twitter.com/marianorajoy</v>
      </c>
      <c r="L57" s="12" t="str">
        <f ca="1">IFERROR(__xludf.DUMMYFUNCTION("""COMPUTED_VALUE"""),"Marianorajoy")</f>
        <v>Marianorajoy</v>
      </c>
      <c r="M57" s="12" t="str">
        <f ca="1">IFERROR(__xludf.DUMMYFUNCTION("""COMPUTED_VALUE"""),"")</f>
        <v/>
      </c>
      <c r="N57" s="12" t="str">
        <f ca="1">IFERROR(__xludf.DUMMYFUNCTION("""COMPUTED_VALUE"""),"1620000")</f>
        <v>1620000</v>
      </c>
      <c r="O57" s="13" t="str">
        <f ca="1">IFERROR(__xludf.DUMMYFUNCTION("""COMPUTED_VALUE"""),"https://www.instagram.com/marianorajoy/")</f>
        <v>https://www.instagram.com/marianorajoy/</v>
      </c>
      <c r="P57" s="12" t="str">
        <f ca="1">IFERROR(__xludf.DUMMYFUNCTION("""COMPUTED_VALUE"""),"marianorajoy")</f>
        <v>marianorajoy</v>
      </c>
      <c r="Q57" s="12" t="str">
        <f ca="1">IFERROR(__xludf.DUMMYFUNCTION("""COMPUTED_VALUE"""),"#N/A")</f>
        <v>#N/A</v>
      </c>
      <c r="R57" s="8" t="str">
        <f ca="1">IFERROR(__xludf.DUMMYFUNCTION("""COMPUTED_VALUE"""),"")</f>
        <v/>
      </c>
      <c r="S57" s="3" t="str">
        <f ca="1">IFERROR(__xludf.DUMMYFUNCTION("""COMPUTED_VALUE"""),"")</f>
        <v/>
      </c>
      <c r="T57" s="8" t="str">
        <f ca="1">IFERROR(__xludf.DUMMYFUNCTION("""COMPUTED_VALUE"""),"")</f>
        <v/>
      </c>
      <c r="U57" s="3" t="str">
        <f ca="1">IFERROR(__xludf.DUMMYFUNCTION("""COMPUTED_VALUE"""),"")</f>
        <v/>
      </c>
      <c r="V57" s="8" t="str">
        <f ca="1">IFERROR(__xludf.DUMMYFUNCTION("""COMPUTED_VALUE"""),"")</f>
        <v/>
      </c>
      <c r="W57" s="3" t="str">
        <f ca="1">IFERROR(__xludf.DUMMYFUNCTION("""COMPUTED_VALUE"""),"")</f>
        <v/>
      </c>
      <c r="X57" s="3" t="str">
        <f ca="1">IFERROR(__xludf.DUMMYFUNCTION("""COMPUTED_VALUE"""),"")</f>
        <v/>
      </c>
      <c r="Y57" s="8" t="str">
        <f ca="1">IFERROR(__xludf.DUMMYFUNCTION("""COMPUTED_VALUE"""),"")</f>
        <v/>
      </c>
      <c r="Z57" s="3" t="str">
        <f ca="1">IFERROR(__xludf.DUMMYFUNCTION("""COMPUTED_VALUE"""),"")</f>
        <v/>
      </c>
      <c r="AA57" s="3" t="str">
        <f ca="1">IFERROR(__xludf.DUMMYFUNCTION("""COMPUTED_VALUE"""),"")</f>
        <v/>
      </c>
      <c r="AB57" s="3" t="str">
        <f ca="1">IFERROR(__xludf.DUMMYFUNCTION("""COMPUTED_VALUE"""),"")</f>
        <v/>
      </c>
      <c r="AC57" s="3" t="str">
        <f ca="1">IFERROR(__xludf.DUMMYFUNCTION("""COMPUTED_VALUE"""),"")</f>
        <v/>
      </c>
      <c r="AD57" s="15" t="str">
        <f ca="1">IFERROR(__xludf.DUMMYFUNCTION("""COMPUTED_VALUE"""),"")</f>
        <v/>
      </c>
    </row>
    <row r="58" spans="1:30" ht="12.75">
      <c r="A58" t="str">
        <f ca="1">IFERROR(__xludf.DUMMYFUNCTION("""COMPUTED_VALUE"""),"Afghanistan")</f>
        <v>Afghanistan</v>
      </c>
      <c r="B58" t="str">
        <f ca="1">IFERROR(__xludf.DUMMYFUNCTION("""COMPUTED_VALUE"""),"Asia")</f>
        <v>Asia</v>
      </c>
      <c r="C58" s="4" t="str">
        <f ca="1">IFERROR(__xludf.DUMMYFUNCTION("""COMPUTED_VALUE"""),"Ashraf Ghani")</f>
        <v>Ashraf Ghani</v>
      </c>
      <c r="D58" t="str">
        <f ca="1">IFERROR(__xludf.DUMMYFUNCTION("""COMPUTED_VALUE"""),"Head of state")</f>
        <v>Head of state</v>
      </c>
      <c r="E58" t="str">
        <f ca="1">IFERROR(__xludf.DUMMYFUNCTION("""COMPUTED_VALUE"""),"Male")</f>
        <v>Male</v>
      </c>
      <c r="F58" s="1">
        <f ca="1">IFERROR(__xludf.DUMMYFUNCTION("""COMPUTED_VALUE"""),68)</f>
        <v>68</v>
      </c>
      <c r="G58" t="str">
        <f ca="1">IFERROR(__xludf.DUMMYFUNCTION("""COMPUTED_VALUE"""),"President")</f>
        <v>President</v>
      </c>
      <c r="H58" s="10" t="str">
        <f ca="1">IFERROR(__xludf.DUMMYFUNCTION("""COMPUTED_VALUE"""),"#N/A")</f>
        <v>#N/A</v>
      </c>
      <c r="I58" s="11" t="str">
        <f ca="1">IFERROR(__xludf.DUMMYFUNCTION("""COMPUTED_VALUE"""),"https://www.facebook.com/ashrafghani.af/")</f>
        <v>https://www.facebook.com/ashrafghani.af/</v>
      </c>
      <c r="J58" s="12">
        <f ca="1">IFERROR(__xludf.DUMMYFUNCTION("""COMPUTED_VALUE"""),1658433)</f>
        <v>1658433</v>
      </c>
      <c r="K58" s="13" t="str">
        <f ca="1">IFERROR(__xludf.DUMMYFUNCTION("""COMPUTED_VALUE"""),"https://twitter.com/ashrafghani")</f>
        <v>https://twitter.com/ashrafghani</v>
      </c>
      <c r="L58" s="12" t="str">
        <f ca="1">IFERROR(__xludf.DUMMYFUNCTION("""COMPUTED_VALUE"""),"Ashrafghani")</f>
        <v>Ashrafghani</v>
      </c>
      <c r="M58" s="12" t="str">
        <f ca="1">IFERROR(__xludf.DUMMYFUNCTION("""COMPUTED_VALUE"""),"")</f>
        <v/>
      </c>
      <c r="N58" s="12" t="str">
        <f ca="1">IFERROR(__xludf.DUMMYFUNCTION("""COMPUTED_VALUE"""),"538K")</f>
        <v>538K</v>
      </c>
      <c r="O58" s="13" t="str">
        <f ca="1">IFERROR(__xludf.DUMMYFUNCTION("""COMPUTED_VALUE"""),"https://www.instagram.com/ashrafghani.af/")</f>
        <v>https://www.instagram.com/ashrafghani.af/</v>
      </c>
      <c r="P58" s="16" t="str">
        <f ca="1">IFERROR(__xludf.DUMMYFUNCTION("""COMPUTED_VALUE"""),"ashrafghani.af")</f>
        <v>ashrafghani.af</v>
      </c>
      <c r="Q58" s="12" t="str">
        <f ca="1">IFERROR(__xludf.DUMMYFUNCTION("""COMPUTED_VALUE"""),"#N/A")</f>
        <v>#N/A</v>
      </c>
      <c r="R58" s="8" t="str">
        <f ca="1">IFERROR(__xludf.DUMMYFUNCTION("""COMPUTED_VALUE"""),"")</f>
        <v/>
      </c>
      <c r="S58" s="3" t="str">
        <f ca="1">IFERROR(__xludf.DUMMYFUNCTION("""COMPUTED_VALUE"""),"")</f>
        <v/>
      </c>
      <c r="T58" s="8" t="str">
        <f ca="1">IFERROR(__xludf.DUMMYFUNCTION("""COMPUTED_VALUE"""),"")</f>
        <v/>
      </c>
      <c r="U58" s="3" t="str">
        <f ca="1">IFERROR(__xludf.DUMMYFUNCTION("""COMPUTED_VALUE"""),"")</f>
        <v/>
      </c>
      <c r="V58" s="8" t="str">
        <f ca="1">IFERROR(__xludf.DUMMYFUNCTION("""COMPUTED_VALUE"""),"")</f>
        <v/>
      </c>
      <c r="W58" s="3" t="str">
        <f ca="1">IFERROR(__xludf.DUMMYFUNCTION("""COMPUTED_VALUE"""),"")</f>
        <v/>
      </c>
      <c r="X58" s="3" t="str">
        <f ca="1">IFERROR(__xludf.DUMMYFUNCTION("""COMPUTED_VALUE"""),"")</f>
        <v/>
      </c>
      <c r="Y58" s="8" t="str">
        <f ca="1">IFERROR(__xludf.DUMMYFUNCTION("""COMPUTED_VALUE"""),"")</f>
        <v/>
      </c>
      <c r="Z58" s="3" t="str">
        <f ca="1">IFERROR(__xludf.DUMMYFUNCTION("""COMPUTED_VALUE"""),"")</f>
        <v/>
      </c>
      <c r="AA58" s="3" t="str">
        <f ca="1">IFERROR(__xludf.DUMMYFUNCTION("""COMPUTED_VALUE"""),"")</f>
        <v/>
      </c>
      <c r="AB58" s="3" t="str">
        <f ca="1">IFERROR(__xludf.DUMMYFUNCTION("""COMPUTED_VALUE"""),"")</f>
        <v/>
      </c>
      <c r="AC58" s="3" t="str">
        <f ca="1">IFERROR(__xludf.DUMMYFUNCTION("""COMPUTED_VALUE"""),"")</f>
        <v/>
      </c>
      <c r="AD58" s="15" t="str">
        <f ca="1">IFERROR(__xludf.DUMMYFUNCTION("""COMPUTED_VALUE"""),"")</f>
        <v/>
      </c>
    </row>
    <row r="59" spans="1:30" ht="12.75">
      <c r="A59" t="str">
        <f ca="1">IFERROR(__xludf.DUMMYFUNCTION("""COMPUTED_VALUE"""),"Lebanon")</f>
        <v>Lebanon</v>
      </c>
      <c r="B59" t="str">
        <f ca="1">IFERROR(__xludf.DUMMYFUNCTION("""COMPUTED_VALUE"""),"Asia")</f>
        <v>Asia</v>
      </c>
      <c r="C59" s="4" t="str">
        <f ca="1">IFERROR(__xludf.DUMMYFUNCTION("""COMPUTED_VALUE"""),"Saad Hariri")</f>
        <v>Saad Hariri</v>
      </c>
      <c r="D59" t="str">
        <f ca="1">IFERROR(__xludf.DUMMYFUNCTION("""COMPUTED_VALUE"""),"Head of government")</f>
        <v>Head of government</v>
      </c>
      <c r="E59" t="str">
        <f ca="1">IFERROR(__xludf.DUMMYFUNCTION("""COMPUTED_VALUE"""),"Male")</f>
        <v>Male</v>
      </c>
      <c r="F59" s="1">
        <f ca="1">IFERROR(__xludf.DUMMYFUNCTION("""COMPUTED_VALUE"""),47)</f>
        <v>47</v>
      </c>
      <c r="G59" t="str">
        <f ca="1">IFERROR(__xludf.DUMMYFUNCTION("""COMPUTED_VALUE"""),"President of the Council of Ministers")</f>
        <v>President of the Council of Ministers</v>
      </c>
      <c r="H59" s="10" t="str">
        <f ca="1">IFERROR(__xludf.DUMMYFUNCTION("""COMPUTED_VALUE"""),"#N/A")</f>
        <v>#N/A</v>
      </c>
      <c r="I59" s="11" t="str">
        <f ca="1">IFERROR(__xludf.DUMMYFUNCTION("""COMPUTED_VALUE"""),"https://www.facebook.com/saadhariri/")</f>
        <v>https://www.facebook.com/saadhariri/</v>
      </c>
      <c r="J59" s="12">
        <f ca="1">IFERROR(__xludf.DUMMYFUNCTION("""COMPUTED_VALUE"""),483531)</f>
        <v>483531</v>
      </c>
      <c r="K59" s="13" t="str">
        <f ca="1">IFERROR(__xludf.DUMMYFUNCTION("""COMPUTED_VALUE"""),"https://twitter.com/saadhariri")</f>
        <v>https://twitter.com/saadhariri</v>
      </c>
      <c r="L59" s="12" t="str">
        <f ca="1">IFERROR(__xludf.DUMMYFUNCTION("""COMPUTED_VALUE"""),"Saadhariri")</f>
        <v>Saadhariri</v>
      </c>
      <c r="M59" s="12" t="str">
        <f ca="1">IFERROR(__xludf.DUMMYFUNCTION("""COMPUTED_VALUE"""),"")</f>
        <v/>
      </c>
      <c r="N59" s="12" t="str">
        <f ca="1">IFERROR(__xludf.DUMMYFUNCTION("""COMPUTED_VALUE"""),"1520000")</f>
        <v>1520000</v>
      </c>
      <c r="O59" s="13" t="str">
        <f ca="1">IFERROR(__xludf.DUMMYFUNCTION("""COMPUTED_VALUE"""),"https://www.instagram.com/saadhariri/")</f>
        <v>https://www.instagram.com/saadhariri/</v>
      </c>
      <c r="P59" s="12" t="str">
        <f ca="1">IFERROR(__xludf.DUMMYFUNCTION("""COMPUTED_VALUE"""),"saadhariri")</f>
        <v>saadhariri</v>
      </c>
      <c r="Q59" s="12" t="str">
        <f ca="1">IFERROR(__xludf.DUMMYFUNCTION("""COMPUTED_VALUE"""),"#N/A")</f>
        <v>#N/A</v>
      </c>
      <c r="R59" s="8" t="str">
        <f ca="1">IFERROR(__xludf.DUMMYFUNCTION("""COMPUTED_VALUE"""),"")</f>
        <v/>
      </c>
      <c r="S59" s="3" t="str">
        <f ca="1">IFERROR(__xludf.DUMMYFUNCTION("""COMPUTED_VALUE"""),"")</f>
        <v/>
      </c>
      <c r="T59" s="8" t="str">
        <f ca="1">IFERROR(__xludf.DUMMYFUNCTION("""COMPUTED_VALUE"""),"")</f>
        <v/>
      </c>
      <c r="U59" s="3" t="str">
        <f ca="1">IFERROR(__xludf.DUMMYFUNCTION("""COMPUTED_VALUE"""),"")</f>
        <v/>
      </c>
      <c r="V59" s="8" t="str">
        <f ca="1">IFERROR(__xludf.DUMMYFUNCTION("""COMPUTED_VALUE"""),"")</f>
        <v/>
      </c>
      <c r="W59" s="3" t="str">
        <f ca="1">IFERROR(__xludf.DUMMYFUNCTION("""COMPUTED_VALUE"""),"")</f>
        <v/>
      </c>
      <c r="X59" s="3" t="str">
        <f ca="1">IFERROR(__xludf.DUMMYFUNCTION("""COMPUTED_VALUE"""),"")</f>
        <v/>
      </c>
      <c r="Y59" s="8" t="str">
        <f ca="1">IFERROR(__xludf.DUMMYFUNCTION("""COMPUTED_VALUE"""),"")</f>
        <v/>
      </c>
      <c r="Z59" s="3" t="str">
        <f ca="1">IFERROR(__xludf.DUMMYFUNCTION("""COMPUTED_VALUE"""),"")</f>
        <v/>
      </c>
      <c r="AA59" s="3" t="str">
        <f ca="1">IFERROR(__xludf.DUMMYFUNCTION("""COMPUTED_VALUE"""),"")</f>
        <v/>
      </c>
      <c r="AB59" s="3" t="str">
        <f ca="1">IFERROR(__xludf.DUMMYFUNCTION("""COMPUTED_VALUE"""),"")</f>
        <v/>
      </c>
      <c r="AC59" s="3" t="str">
        <f ca="1">IFERROR(__xludf.DUMMYFUNCTION("""COMPUTED_VALUE"""),"")</f>
        <v/>
      </c>
      <c r="AD59" s="15" t="str">
        <f ca="1">IFERROR(__xludf.DUMMYFUNCTION("""COMPUTED_VALUE"""),"")</f>
        <v/>
      </c>
    </row>
    <row r="60" spans="1:30" ht="12.75">
      <c r="A60" t="str">
        <f ca="1">IFERROR(__xludf.DUMMYFUNCTION("""COMPUTED_VALUE"""),"Romania")</f>
        <v>Romania</v>
      </c>
      <c r="B60" t="str">
        <f ca="1">IFERROR(__xludf.DUMMYFUNCTION("""COMPUTED_VALUE"""),"Europe")</f>
        <v>Europe</v>
      </c>
      <c r="C60" s="4" t="str">
        <f ca="1">IFERROR(__xludf.DUMMYFUNCTION("""COMPUTED_VALUE"""),"Klaus Iohannis")</f>
        <v>Klaus Iohannis</v>
      </c>
      <c r="D60" t="str">
        <f ca="1">IFERROR(__xludf.DUMMYFUNCTION("""COMPUTED_VALUE"""),"Head of state")</f>
        <v>Head of state</v>
      </c>
      <c r="E60" t="str">
        <f ca="1">IFERROR(__xludf.DUMMYFUNCTION("""COMPUTED_VALUE"""),"Male")</f>
        <v>Male</v>
      </c>
      <c r="F60" s="1">
        <f ca="1">IFERROR(__xludf.DUMMYFUNCTION("""COMPUTED_VALUE"""),58)</f>
        <v>58</v>
      </c>
      <c r="G60" t="str">
        <f ca="1">IFERROR(__xludf.DUMMYFUNCTION("""COMPUTED_VALUE"""),"President")</f>
        <v>President</v>
      </c>
      <c r="H60" s="10" t="str">
        <f ca="1">IFERROR(__xludf.DUMMYFUNCTION("""COMPUTED_VALUE"""),"#N/A")</f>
        <v>#N/A</v>
      </c>
      <c r="I60" s="11" t="str">
        <f ca="1">IFERROR(__xludf.DUMMYFUNCTION("""COMPUTED_VALUE"""),"https://www.facebook.com/klausiohannis/")</f>
        <v>https://www.facebook.com/klausiohannis/</v>
      </c>
      <c r="J60" s="12">
        <f ca="1">IFERROR(__xludf.DUMMYFUNCTION("""COMPUTED_VALUE"""),1829121)</f>
        <v>1829121</v>
      </c>
      <c r="K60" s="13" t="str">
        <f ca="1">IFERROR(__xludf.DUMMYFUNCTION("""COMPUTED_VALUE"""),"https://twitter.com/KlausIohannis")</f>
        <v>https://twitter.com/KlausIohannis</v>
      </c>
      <c r="L60" s="12" t="str">
        <f ca="1">IFERROR(__xludf.DUMMYFUNCTION("""COMPUTED_VALUE"""),"Klausiohannis")</f>
        <v>Klausiohannis</v>
      </c>
      <c r="M60" s="12">
        <f ca="1">IFERROR(__xludf.DUMMYFUNCTION("""COMPUTED_VALUE"""),143625)</f>
        <v>143625</v>
      </c>
      <c r="N60" s="12">
        <f ca="1">IFERROR(__xludf.DUMMYFUNCTION("""COMPUTED_VALUE"""),143625)</f>
        <v>143625</v>
      </c>
      <c r="O60" s="13" t="str">
        <f ca="1">IFERROR(__xludf.DUMMYFUNCTION("""COMPUTED_VALUE"""),"https://www.instagram.com/klausiohannis/")</f>
        <v>https://www.instagram.com/klausiohannis/</v>
      </c>
      <c r="P60" s="12" t="str">
        <f ca="1">IFERROR(__xludf.DUMMYFUNCTION("""COMPUTED_VALUE"""),"klausiohannis")</f>
        <v>klausiohannis</v>
      </c>
      <c r="Q60" s="12" t="str">
        <f ca="1">IFERROR(__xludf.DUMMYFUNCTION("""COMPUTED_VALUE"""),"#N/A")</f>
        <v>#N/A</v>
      </c>
      <c r="R60" s="8" t="str">
        <f ca="1">IFERROR(__xludf.DUMMYFUNCTION("""COMPUTED_VALUE"""),"")</f>
        <v/>
      </c>
      <c r="S60" s="3" t="str">
        <f ca="1">IFERROR(__xludf.DUMMYFUNCTION("""COMPUTED_VALUE"""),"")</f>
        <v/>
      </c>
      <c r="T60" s="8" t="str">
        <f ca="1">IFERROR(__xludf.DUMMYFUNCTION("""COMPUTED_VALUE"""),"")</f>
        <v/>
      </c>
      <c r="U60" s="3" t="str">
        <f ca="1">IFERROR(__xludf.DUMMYFUNCTION("""COMPUTED_VALUE"""),"")</f>
        <v/>
      </c>
      <c r="V60" s="8" t="str">
        <f ca="1">IFERROR(__xludf.DUMMYFUNCTION("""COMPUTED_VALUE"""),"")</f>
        <v/>
      </c>
      <c r="W60" s="3" t="str">
        <f ca="1">IFERROR(__xludf.DUMMYFUNCTION("""COMPUTED_VALUE"""),"")</f>
        <v/>
      </c>
      <c r="X60" s="3" t="str">
        <f ca="1">IFERROR(__xludf.DUMMYFUNCTION("""COMPUTED_VALUE"""),"")</f>
        <v/>
      </c>
      <c r="Y60" s="8" t="str">
        <f ca="1">IFERROR(__xludf.DUMMYFUNCTION("""COMPUTED_VALUE"""),"")</f>
        <v/>
      </c>
      <c r="Z60" s="3" t="str">
        <f ca="1">IFERROR(__xludf.DUMMYFUNCTION("""COMPUTED_VALUE"""),"")</f>
        <v/>
      </c>
      <c r="AA60" s="3" t="str">
        <f ca="1">IFERROR(__xludf.DUMMYFUNCTION("""COMPUTED_VALUE"""),"")</f>
        <v/>
      </c>
      <c r="AB60" s="3" t="str">
        <f ca="1">IFERROR(__xludf.DUMMYFUNCTION("""COMPUTED_VALUE"""),"")</f>
        <v/>
      </c>
      <c r="AC60" s="3" t="str">
        <f ca="1">IFERROR(__xludf.DUMMYFUNCTION("""COMPUTED_VALUE"""),"")</f>
        <v/>
      </c>
      <c r="AD60" s="15" t="str">
        <f ca="1">IFERROR(__xludf.DUMMYFUNCTION("""COMPUTED_VALUE"""),"")</f>
        <v/>
      </c>
    </row>
    <row r="61" spans="1:30" ht="12.75">
      <c r="A61" t="str">
        <f ca="1">IFERROR(__xludf.DUMMYFUNCTION("""COMPUTED_VALUE"""),"Brazil")</f>
        <v>Brazil</v>
      </c>
      <c r="B61" t="str">
        <f ca="1">IFERROR(__xludf.DUMMYFUNCTION("""COMPUTED_VALUE"""),"South America")</f>
        <v>South America</v>
      </c>
      <c r="C61" s="4" t="str">
        <f ca="1">IFERROR(__xludf.DUMMYFUNCTION("""COMPUTED_VALUE"""),"Jair M. Bolsonaro")</f>
        <v>Jair M. Bolsonaro</v>
      </c>
      <c r="D61" t="str">
        <f ca="1">IFERROR(__xludf.DUMMYFUNCTION("""COMPUTED_VALUE"""),"Head of both state and government")</f>
        <v>Head of both state and government</v>
      </c>
      <c r="E61" t="str">
        <f ca="1">IFERROR(__xludf.DUMMYFUNCTION("""COMPUTED_VALUE"""),"Male")</f>
        <v>Male</v>
      </c>
      <c r="F61" s="1">
        <f ca="1">IFERROR(__xludf.DUMMYFUNCTION("""COMPUTED_VALUE"""),64)</f>
        <v>64</v>
      </c>
      <c r="G61" t="str">
        <f ca="1">IFERROR(__xludf.DUMMYFUNCTION("""COMPUTED_VALUE"""),"President")</f>
        <v>President</v>
      </c>
      <c r="H61" s="10" t="str">
        <f ca="1">IFERROR(__xludf.DUMMYFUNCTION("""COMPUTED_VALUE"""),"#N/A")</f>
        <v>#N/A</v>
      </c>
      <c r="I61" s="11" t="str">
        <f ca="1">IFERROR(__xludf.DUMMYFUNCTION("""COMPUTED_VALUE"""),"https://www.facebook.com/jairmessias.bolsonaro/H1")</f>
        <v>https://www.facebook.com/jairmessias.bolsonaro/H1</v>
      </c>
      <c r="J61" s="12">
        <f ca="1">IFERROR(__xludf.DUMMYFUNCTION("""COMPUTED_VALUE"""),9800000)</f>
        <v>9800000</v>
      </c>
      <c r="K61" s="13" t="str">
        <f ca="1">IFERROR(__xludf.DUMMYFUNCTION("""COMPUTED_VALUE"""),"https://twitter.com/jairbolsonaro")</f>
        <v>https://twitter.com/jairbolsonaro</v>
      </c>
      <c r="L61" s="12" t="str">
        <f ca="1">IFERROR(__xludf.DUMMYFUNCTION("""COMPUTED_VALUE"""),"Micheltemer")</f>
        <v>Micheltemer</v>
      </c>
      <c r="M61" s="12" t="str">
        <f ca="1">IFERROR(__xludf.DUMMYFUNCTION("""COMPUTED_VALUE"""),"")</f>
        <v/>
      </c>
      <c r="N61" s="12" t="str">
        <f ca="1">IFERROR(__xludf.DUMMYFUNCTION("""COMPUTED_VALUE"""),"4800000")</f>
        <v>4800000</v>
      </c>
      <c r="O61" s="13" t="str">
        <f ca="1">IFERROR(__xludf.DUMMYFUNCTION("""COMPUTED_VALUE"""),"https://www.instagram.com/jairmessiasbolsonaro/?hl=pt-br")</f>
        <v>https://www.instagram.com/jairmessiasbolsonaro/?hl=pt-br</v>
      </c>
      <c r="P61" s="12" t="str">
        <f ca="1">IFERROR(__xludf.DUMMYFUNCTION("""COMPUTED_VALUE"""),"micheltemer")</f>
        <v>micheltemer</v>
      </c>
      <c r="Q61" s="12" t="str">
        <f ca="1">IFERROR(__xludf.DUMMYFUNCTION("""COMPUTED_VALUE"""),"13200000")</f>
        <v>13200000</v>
      </c>
      <c r="R61" s="13" t="str">
        <f ca="1">IFERROR(__xludf.DUMMYFUNCTION("""COMPUTED_VALUE"""),"https://www.youtube.com/user/MichelTemer")</f>
        <v>https://www.youtube.com/user/MichelTemer</v>
      </c>
      <c r="S61" s="3" t="str">
        <f ca="1">IFERROR(__xludf.DUMMYFUNCTION("""COMPUTED_VALUE"""),"")</f>
        <v/>
      </c>
      <c r="T61" s="8" t="str">
        <f ca="1">IFERROR(__xludf.DUMMYFUNCTION("""COMPUTED_VALUE"""),"")</f>
        <v/>
      </c>
      <c r="U61" s="3" t="str">
        <f ca="1">IFERROR(__xludf.DUMMYFUNCTION("""COMPUTED_VALUE"""),"")</f>
        <v/>
      </c>
      <c r="V61" s="8" t="str">
        <f ca="1">IFERROR(__xludf.DUMMYFUNCTION("""COMPUTED_VALUE"""),"")</f>
        <v/>
      </c>
      <c r="W61" s="3" t="str">
        <f ca="1">IFERROR(__xludf.DUMMYFUNCTION("""COMPUTED_VALUE"""),"")</f>
        <v/>
      </c>
      <c r="X61" s="3" t="str">
        <f ca="1">IFERROR(__xludf.DUMMYFUNCTION("""COMPUTED_VALUE"""),"")</f>
        <v/>
      </c>
      <c r="Y61" s="8" t="str">
        <f ca="1">IFERROR(__xludf.DUMMYFUNCTION("""COMPUTED_VALUE"""),"")</f>
        <v/>
      </c>
      <c r="Z61" s="3" t="str">
        <f ca="1">IFERROR(__xludf.DUMMYFUNCTION("""COMPUTED_VALUE"""),"")</f>
        <v/>
      </c>
      <c r="AA61" s="3" t="str">
        <f ca="1">IFERROR(__xludf.DUMMYFUNCTION("""COMPUTED_VALUE"""),"")</f>
        <v/>
      </c>
      <c r="AB61" s="3" t="str">
        <f ca="1">IFERROR(__xludf.DUMMYFUNCTION("""COMPUTED_VALUE"""),"")</f>
        <v/>
      </c>
      <c r="AC61" s="3" t="str">
        <f ca="1">IFERROR(__xludf.DUMMYFUNCTION("""COMPUTED_VALUE"""),"")</f>
        <v/>
      </c>
      <c r="AD61" s="15" t="str">
        <f ca="1">IFERROR(__xludf.DUMMYFUNCTION("""COMPUTED_VALUE"""),"")</f>
        <v/>
      </c>
    </row>
    <row r="62" spans="1:30" ht="12.75">
      <c r="A62" t="str">
        <f ca="1">IFERROR(__xludf.DUMMYFUNCTION("""COMPUTED_VALUE"""),"Australia")</f>
        <v>Australia</v>
      </c>
      <c r="B62" t="str">
        <f ca="1">IFERROR(__xludf.DUMMYFUNCTION("""COMPUTED_VALUE"""),"Oceania")</f>
        <v>Oceania</v>
      </c>
      <c r="C62" s="4" t="str">
        <f ca="1">IFERROR(__xludf.DUMMYFUNCTION("""COMPUTED_VALUE"""),"Malcolm Turnbull")</f>
        <v>Malcolm Turnbull</v>
      </c>
      <c r="D62" t="str">
        <f ca="1">IFERROR(__xludf.DUMMYFUNCTION("""COMPUTED_VALUE"""),"Head of government")</f>
        <v>Head of government</v>
      </c>
      <c r="E62" t="str">
        <f ca="1">IFERROR(__xludf.DUMMYFUNCTION("""COMPUTED_VALUE"""),"Male")</f>
        <v>Male</v>
      </c>
      <c r="F62" s="1">
        <f ca="1">IFERROR(__xludf.DUMMYFUNCTION("""COMPUTED_VALUE"""),63)</f>
        <v>63</v>
      </c>
      <c r="G62" t="str">
        <f ca="1">IFERROR(__xludf.DUMMYFUNCTION("""COMPUTED_VALUE"""),"Prime Minister")</f>
        <v>Prime Minister</v>
      </c>
      <c r="H62" s="10" t="str">
        <f ca="1">IFERROR(__xludf.DUMMYFUNCTION("""COMPUTED_VALUE"""),"#N/A")</f>
        <v>#N/A</v>
      </c>
      <c r="I62" s="11" t="str">
        <f ca="1">IFERROR(__xludf.DUMMYFUNCTION("""COMPUTED_VALUE"""),"https://www.facebook.com/malcolmturnbull/")</f>
        <v>https://www.facebook.com/malcolmturnbull/</v>
      </c>
      <c r="J62" s="12">
        <f ca="1">IFERROR(__xludf.DUMMYFUNCTION("""COMPUTED_VALUE"""),403356)</f>
        <v>403356</v>
      </c>
      <c r="K62" s="13" t="str">
        <f ca="1">IFERROR(__xludf.DUMMYFUNCTION("""COMPUTED_VALUE"""),"https://twitter.com/turnbullmalcolm")</f>
        <v>https://twitter.com/turnbullmalcolm</v>
      </c>
      <c r="L62" s="12" t="str">
        <f ca="1">IFERROR(__xludf.DUMMYFUNCTION("""COMPUTED_VALUE"""),"Turnbullmalcolm")</f>
        <v>Turnbullmalcolm</v>
      </c>
      <c r="M62" s="12" t="str">
        <f ca="1">IFERROR(__xludf.DUMMYFUNCTION("""COMPUTED_VALUE"""),"")</f>
        <v/>
      </c>
      <c r="N62" s="12"/>
      <c r="O62" s="13" t="str">
        <f ca="1">IFERROR(__xludf.DUMMYFUNCTION("""COMPUTED_VALUE"""),"https://www.instagram.com/turnbullmalcolm/")</f>
        <v>https://www.instagram.com/turnbullmalcolm/</v>
      </c>
      <c r="P62" s="12" t="str">
        <f ca="1">IFERROR(__xludf.DUMMYFUNCTION("""COMPUTED_VALUE"""),"turnbullmalcolm")</f>
        <v>turnbullmalcolm</v>
      </c>
      <c r="Q62" s="12" t="str">
        <f ca="1">IFERROR(__xludf.DUMMYFUNCTION("""COMPUTED_VALUE"""),"#N/A")</f>
        <v>#N/A</v>
      </c>
      <c r="R62" s="8" t="str">
        <f ca="1">IFERROR(__xludf.DUMMYFUNCTION("""COMPUTED_VALUE"""),"")</f>
        <v/>
      </c>
      <c r="S62" s="3" t="str">
        <f ca="1">IFERROR(__xludf.DUMMYFUNCTION("""COMPUTED_VALUE"""),"")</f>
        <v/>
      </c>
      <c r="T62" s="13" t="str">
        <f ca="1">IFERROR(__xludf.DUMMYFUNCTION("""COMPUTED_VALUE"""),"https://www.linkedin.com/in/malcolmturnbull/")</f>
        <v>https://www.linkedin.com/in/malcolmturnbull/</v>
      </c>
      <c r="U62" s="12">
        <f ca="1">IFERROR(__xludf.DUMMYFUNCTION("""COMPUTED_VALUE"""),114642)</f>
        <v>114642</v>
      </c>
      <c r="V62" s="8" t="str">
        <f ca="1">IFERROR(__xludf.DUMMYFUNCTION("""COMPUTED_VALUE"""),"")</f>
        <v/>
      </c>
      <c r="W62" s="3" t="str">
        <f ca="1">IFERROR(__xludf.DUMMYFUNCTION("""COMPUTED_VALUE"""),"")</f>
        <v/>
      </c>
      <c r="X62" s="3" t="str">
        <f ca="1">IFERROR(__xludf.DUMMYFUNCTION("""COMPUTED_VALUE"""),"")</f>
        <v/>
      </c>
      <c r="Y62" s="8" t="str">
        <f ca="1">IFERROR(__xludf.DUMMYFUNCTION("""COMPUTED_VALUE"""),"")</f>
        <v/>
      </c>
      <c r="Z62" s="3" t="str">
        <f ca="1">IFERROR(__xludf.DUMMYFUNCTION("""COMPUTED_VALUE"""),"")</f>
        <v/>
      </c>
      <c r="AA62" s="3" t="str">
        <f ca="1">IFERROR(__xludf.DUMMYFUNCTION("""COMPUTED_VALUE"""),"")</f>
        <v/>
      </c>
      <c r="AB62" s="3" t="str">
        <f ca="1">IFERROR(__xludf.DUMMYFUNCTION("""COMPUTED_VALUE"""),"")</f>
        <v/>
      </c>
      <c r="AC62" s="3" t="str">
        <f ca="1">IFERROR(__xludf.DUMMYFUNCTION("""COMPUTED_VALUE"""),"")</f>
        <v/>
      </c>
      <c r="AD62" s="15" t="str">
        <f ca="1">IFERROR(__xludf.DUMMYFUNCTION("""COMPUTED_VALUE"""),"")</f>
        <v/>
      </c>
    </row>
    <row r="63" spans="1:30" ht="12.75">
      <c r="A63" t="str">
        <f ca="1">IFERROR(__xludf.DUMMYFUNCTION("""COMPUTED_VALUE"""),"Guatemala")</f>
        <v>Guatemala</v>
      </c>
      <c r="B63" t="str">
        <f ca="1">IFERROR(__xludf.DUMMYFUNCTION("""COMPUTED_VALUE"""),"North America")</f>
        <v>North America</v>
      </c>
      <c r="C63" s="4" t="str">
        <f ca="1">IFERROR(__xludf.DUMMYFUNCTION("""COMPUTED_VALUE"""),"Jimmy Morales")</f>
        <v>Jimmy Morales</v>
      </c>
      <c r="D63" t="str">
        <f ca="1">IFERROR(__xludf.DUMMYFUNCTION("""COMPUTED_VALUE"""),"Head of both state and government")</f>
        <v>Head of both state and government</v>
      </c>
      <c r="E63" t="str">
        <f ca="1">IFERROR(__xludf.DUMMYFUNCTION("""COMPUTED_VALUE"""),"Male")</f>
        <v>Male</v>
      </c>
      <c r="F63" s="1">
        <f ca="1">IFERROR(__xludf.DUMMYFUNCTION("""COMPUTED_VALUE"""),48)</f>
        <v>48</v>
      </c>
      <c r="G63" t="str">
        <f ca="1">IFERROR(__xludf.DUMMYFUNCTION("""COMPUTED_VALUE"""),"President")</f>
        <v>President</v>
      </c>
      <c r="H63" s="10">
        <f ca="1">IFERROR(__xludf.DUMMYFUNCTION("""COMPUTED_VALUE"""),1306204)</f>
        <v>1306204</v>
      </c>
      <c r="I63" s="11" t="str">
        <f ca="1">IFERROR(__xludf.DUMMYFUNCTION("""COMPUTED_VALUE"""),"https://www.facebook.com/JimmyOficial/")</f>
        <v>https://www.facebook.com/JimmyOficial/</v>
      </c>
      <c r="J63" s="12">
        <f ca="1">IFERROR(__xludf.DUMMYFUNCTION("""COMPUTED_VALUE"""),1306204)</f>
        <v>1306204</v>
      </c>
      <c r="K63" s="13" t="str">
        <f ca="1">IFERROR(__xludf.DUMMYFUNCTION("""COMPUTED_VALUE"""),"https://twitter.com/jimmymoralesgt")</f>
        <v>https://twitter.com/jimmymoralesgt</v>
      </c>
      <c r="L63" s="12" t="str">
        <f ca="1">IFERROR(__xludf.DUMMYFUNCTION("""COMPUTED_VALUE"""),"Jimmymoralesgt")</f>
        <v>Jimmymoralesgt</v>
      </c>
      <c r="M63" s="12" t="str">
        <f ca="1">IFERROR(__xludf.DUMMYFUNCTION("""COMPUTED_VALUE"""),"")</f>
        <v/>
      </c>
      <c r="N63" s="12" t="str">
        <f ca="1">IFERROR(__xludf.DUMMYFUNCTION("""COMPUTED_VALUE"""),"195K")</f>
        <v>195K</v>
      </c>
      <c r="O63" s="8" t="str">
        <f ca="1">IFERROR(__xludf.DUMMYFUNCTION("""COMPUTED_VALUE"""),"")</f>
        <v/>
      </c>
      <c r="P63" s="12" t="str">
        <f ca="1">IFERROR(__xludf.DUMMYFUNCTION("""COMPUTED_VALUE"""),"")</f>
        <v/>
      </c>
      <c r="Q63" s="12" t="str">
        <f ca="1">IFERROR(__xludf.DUMMYFUNCTION("""COMPUTED_VALUE"""),"")</f>
        <v/>
      </c>
      <c r="R63" s="8" t="str">
        <f ca="1">IFERROR(__xludf.DUMMYFUNCTION("""COMPUTED_VALUE"""),"")</f>
        <v/>
      </c>
      <c r="S63" s="3" t="str">
        <f ca="1">IFERROR(__xludf.DUMMYFUNCTION("""COMPUTED_VALUE"""),"")</f>
        <v/>
      </c>
      <c r="T63" s="8" t="str">
        <f ca="1">IFERROR(__xludf.DUMMYFUNCTION("""COMPUTED_VALUE"""),"")</f>
        <v/>
      </c>
      <c r="U63" s="3" t="str">
        <f ca="1">IFERROR(__xludf.DUMMYFUNCTION("""COMPUTED_VALUE"""),"")</f>
        <v/>
      </c>
      <c r="V63" s="8" t="str">
        <f ca="1">IFERROR(__xludf.DUMMYFUNCTION("""COMPUTED_VALUE"""),"")</f>
        <v/>
      </c>
      <c r="W63" s="3" t="str">
        <f ca="1">IFERROR(__xludf.DUMMYFUNCTION("""COMPUTED_VALUE"""),"")</f>
        <v/>
      </c>
      <c r="X63" s="3" t="str">
        <f ca="1">IFERROR(__xludf.DUMMYFUNCTION("""COMPUTED_VALUE"""),"")</f>
        <v/>
      </c>
      <c r="Y63" s="8" t="str">
        <f ca="1">IFERROR(__xludf.DUMMYFUNCTION("""COMPUTED_VALUE"""),"")</f>
        <v/>
      </c>
      <c r="Z63" s="3" t="str">
        <f ca="1">IFERROR(__xludf.DUMMYFUNCTION("""COMPUTED_VALUE"""),"")</f>
        <v/>
      </c>
      <c r="AA63" s="3" t="str">
        <f ca="1">IFERROR(__xludf.DUMMYFUNCTION("""COMPUTED_VALUE"""),"")</f>
        <v/>
      </c>
      <c r="AB63" s="3" t="str">
        <f ca="1">IFERROR(__xludf.DUMMYFUNCTION("""COMPUTED_VALUE"""),"")</f>
        <v/>
      </c>
      <c r="AC63" s="3" t="str">
        <f ca="1">IFERROR(__xludf.DUMMYFUNCTION("""COMPUTED_VALUE"""),"")</f>
        <v/>
      </c>
      <c r="AD63" s="15" t="str">
        <f ca="1">IFERROR(__xludf.DUMMYFUNCTION("""COMPUTED_VALUE"""),"")</f>
        <v/>
      </c>
    </row>
    <row r="64" spans="1:30" ht="12.75">
      <c r="A64" t="str">
        <f ca="1">IFERROR(__xludf.DUMMYFUNCTION("""COMPUTED_VALUE"""),"Albania")</f>
        <v>Albania</v>
      </c>
      <c r="B64" t="str">
        <f ca="1">IFERROR(__xludf.DUMMYFUNCTION("""COMPUTED_VALUE"""),"Europe")</f>
        <v>Europe</v>
      </c>
      <c r="C64" s="4" t="str">
        <f ca="1">IFERROR(__xludf.DUMMYFUNCTION("""COMPUTED_VALUE"""),"Edi Rama")</f>
        <v>Edi Rama</v>
      </c>
      <c r="D64" t="str">
        <f ca="1">IFERROR(__xludf.DUMMYFUNCTION("""COMPUTED_VALUE"""),"Head of government")</f>
        <v>Head of government</v>
      </c>
      <c r="E64" t="str">
        <f ca="1">IFERROR(__xludf.DUMMYFUNCTION("""COMPUTED_VALUE"""),"Male")</f>
        <v>Male</v>
      </c>
      <c r="F64" s="1">
        <f ca="1">IFERROR(__xludf.DUMMYFUNCTION("""COMPUTED_VALUE"""),53)</f>
        <v>53</v>
      </c>
      <c r="G64" t="str">
        <f ca="1">IFERROR(__xludf.DUMMYFUNCTION("""COMPUTED_VALUE"""),"Prime Minister")</f>
        <v>Prime Minister</v>
      </c>
      <c r="H64" s="10">
        <f ca="1">IFERROR(__xludf.DUMMYFUNCTION("""COMPUTED_VALUE"""),1150667)</f>
        <v>1150667</v>
      </c>
      <c r="I64" s="11" t="str">
        <f ca="1">IFERROR(__xludf.DUMMYFUNCTION("""COMPUTED_VALUE"""),"https://www.facebook.com/edirama.al/")</f>
        <v>https://www.facebook.com/edirama.al/</v>
      </c>
      <c r="J64" s="12">
        <f ca="1">IFERROR(__xludf.DUMMYFUNCTION("""COMPUTED_VALUE"""),1150667)</f>
        <v>1150667</v>
      </c>
      <c r="K64" s="13" t="str">
        <f ca="1">IFERROR(__xludf.DUMMYFUNCTION("""COMPUTED_VALUE"""),"https://twitter.com/ediramaal")</f>
        <v>https://twitter.com/ediramaal</v>
      </c>
      <c r="L64" s="12" t="str">
        <f ca="1">IFERROR(__xludf.DUMMYFUNCTION("""COMPUTED_VALUE"""),"Ediramaal")</f>
        <v>Ediramaal</v>
      </c>
      <c r="M64" s="12" t="str">
        <f ca="1">IFERROR(__xludf.DUMMYFUNCTION("""COMPUTED_VALUE"""),"")</f>
        <v/>
      </c>
      <c r="N64" s="12" t="str">
        <f ca="1">IFERROR(__xludf.DUMMYFUNCTION("""COMPUTED_VALUE"""),"335K")</f>
        <v>335K</v>
      </c>
      <c r="O64" s="8" t="str">
        <f ca="1">IFERROR(__xludf.DUMMYFUNCTION("""COMPUTED_VALUE"""),"")</f>
        <v/>
      </c>
      <c r="P64" s="12" t="str">
        <f ca="1">IFERROR(__xludf.DUMMYFUNCTION("""COMPUTED_VALUE"""),"")</f>
        <v/>
      </c>
      <c r="Q64" s="12" t="str">
        <f ca="1">IFERROR(__xludf.DUMMYFUNCTION("""COMPUTED_VALUE"""),"")</f>
        <v/>
      </c>
      <c r="R64" s="8" t="str">
        <f ca="1">IFERROR(__xludf.DUMMYFUNCTION("""COMPUTED_VALUE"""),"")</f>
        <v/>
      </c>
      <c r="S64" s="3" t="str">
        <f ca="1">IFERROR(__xludf.DUMMYFUNCTION("""COMPUTED_VALUE"""),"")</f>
        <v/>
      </c>
      <c r="T64" s="8" t="str">
        <f ca="1">IFERROR(__xludf.DUMMYFUNCTION("""COMPUTED_VALUE"""),"")</f>
        <v/>
      </c>
      <c r="U64" s="3" t="str">
        <f ca="1">IFERROR(__xludf.DUMMYFUNCTION("""COMPUTED_VALUE"""),"")</f>
        <v/>
      </c>
      <c r="V64" s="8" t="str">
        <f ca="1">IFERROR(__xludf.DUMMYFUNCTION("""COMPUTED_VALUE"""),"")</f>
        <v/>
      </c>
      <c r="W64" s="3" t="str">
        <f ca="1">IFERROR(__xludf.DUMMYFUNCTION("""COMPUTED_VALUE"""),"")</f>
        <v/>
      </c>
      <c r="X64" s="3" t="str">
        <f ca="1">IFERROR(__xludf.DUMMYFUNCTION("""COMPUTED_VALUE"""),"")</f>
        <v/>
      </c>
      <c r="Y64" s="8" t="str">
        <f ca="1">IFERROR(__xludf.DUMMYFUNCTION("""COMPUTED_VALUE"""),"")</f>
        <v/>
      </c>
      <c r="Z64" s="3" t="str">
        <f ca="1">IFERROR(__xludf.DUMMYFUNCTION("""COMPUTED_VALUE"""),"")</f>
        <v/>
      </c>
      <c r="AA64" s="3" t="str">
        <f ca="1">IFERROR(__xludf.DUMMYFUNCTION("""COMPUTED_VALUE"""),"")</f>
        <v/>
      </c>
      <c r="AB64" s="3" t="str">
        <f ca="1">IFERROR(__xludf.DUMMYFUNCTION("""COMPUTED_VALUE"""),"")</f>
        <v/>
      </c>
      <c r="AC64" s="3" t="str">
        <f ca="1">IFERROR(__xludf.DUMMYFUNCTION("""COMPUTED_VALUE"""),"")</f>
        <v/>
      </c>
      <c r="AD64" s="15" t="str">
        <f ca="1">IFERROR(__xludf.DUMMYFUNCTION("""COMPUTED_VALUE"""),"")</f>
        <v/>
      </c>
    </row>
    <row r="65" spans="1:30" ht="12.75">
      <c r="A65" t="str">
        <f ca="1">IFERROR(__xludf.DUMMYFUNCTION("""COMPUTED_VALUE"""),"Sri Lanka")</f>
        <v>Sri Lanka</v>
      </c>
      <c r="B65" t="str">
        <f ca="1">IFERROR(__xludf.DUMMYFUNCTION("""COMPUTED_VALUE"""),"Asia")</f>
        <v>Asia</v>
      </c>
      <c r="C65" s="4" t="str">
        <f ca="1">IFERROR(__xludf.DUMMYFUNCTION("""COMPUTED_VALUE"""),"Maithripala Sirisena")</f>
        <v>Maithripala Sirisena</v>
      </c>
      <c r="D65" t="str">
        <f ca="1">IFERROR(__xludf.DUMMYFUNCTION("""COMPUTED_VALUE"""),"Head of state")</f>
        <v>Head of state</v>
      </c>
      <c r="E65" t="str">
        <f ca="1">IFERROR(__xludf.DUMMYFUNCTION("""COMPUTED_VALUE"""),"Male")</f>
        <v>Male</v>
      </c>
      <c r="F65" s="1">
        <f ca="1">IFERROR(__xludf.DUMMYFUNCTION("""COMPUTED_VALUE"""),66)</f>
        <v>66</v>
      </c>
      <c r="G65" t="str">
        <f ca="1">IFERROR(__xludf.DUMMYFUNCTION("""COMPUTED_VALUE"""),"President")</f>
        <v>President</v>
      </c>
      <c r="H65" s="10" t="str">
        <f ca="1">IFERROR(__xludf.DUMMYFUNCTION("""COMPUTED_VALUE"""),"#N/A")</f>
        <v>#N/A</v>
      </c>
      <c r="I65" s="11" t="str">
        <f ca="1">IFERROR(__xludf.DUMMYFUNCTION("""COMPUTED_VALUE"""),"https://www.facebook.com/maithripalas/")</f>
        <v>https://www.facebook.com/maithripalas/</v>
      </c>
      <c r="J65" s="12">
        <f ca="1">IFERROR(__xludf.DUMMYFUNCTION("""COMPUTED_VALUE"""),1139602)</f>
        <v>1139602</v>
      </c>
      <c r="K65" s="13" t="str">
        <f ca="1">IFERROR(__xludf.DUMMYFUNCTION("""COMPUTED_VALUE"""),"https://twitter.com/MaithripalaS")</f>
        <v>https://twitter.com/MaithripalaS</v>
      </c>
      <c r="L65" s="12" t="str">
        <f ca="1">IFERROR(__xludf.DUMMYFUNCTION("""COMPUTED_VALUE"""),"Maithripalas")</f>
        <v>Maithripalas</v>
      </c>
      <c r="M65" s="12" t="str">
        <f ca="1">IFERROR(__xludf.DUMMYFUNCTION("""COMPUTED_VALUE"""),"")</f>
        <v/>
      </c>
      <c r="N65" s="12" t="str">
        <f ca="1">IFERROR(__xludf.DUMMYFUNCTION("""COMPUTED_VALUE"""),"297K")</f>
        <v>297K</v>
      </c>
      <c r="O65" s="13" t="str">
        <f ca="1">IFERROR(__xludf.DUMMYFUNCTION("""COMPUTED_VALUE"""),"https://www.instagram.com/maithripalas/")</f>
        <v>https://www.instagram.com/maithripalas/</v>
      </c>
      <c r="P65" s="12" t="str">
        <f ca="1">IFERROR(__xludf.DUMMYFUNCTION("""COMPUTED_VALUE"""),"maithripalas")</f>
        <v>maithripalas</v>
      </c>
      <c r="Q65" s="12" t="str">
        <f ca="1">IFERROR(__xludf.DUMMYFUNCTION("""COMPUTED_VALUE"""),"#N/A")</f>
        <v>#N/A</v>
      </c>
      <c r="R65" s="8" t="str">
        <f ca="1">IFERROR(__xludf.DUMMYFUNCTION("""COMPUTED_VALUE"""),"")</f>
        <v/>
      </c>
      <c r="S65" s="3" t="str">
        <f ca="1">IFERROR(__xludf.DUMMYFUNCTION("""COMPUTED_VALUE"""),"")</f>
        <v/>
      </c>
      <c r="T65" s="8" t="str">
        <f ca="1">IFERROR(__xludf.DUMMYFUNCTION("""COMPUTED_VALUE"""),"")</f>
        <v/>
      </c>
      <c r="U65" s="3" t="str">
        <f ca="1">IFERROR(__xludf.DUMMYFUNCTION("""COMPUTED_VALUE"""),"")</f>
        <v/>
      </c>
      <c r="V65" s="8" t="str">
        <f ca="1">IFERROR(__xludf.DUMMYFUNCTION("""COMPUTED_VALUE"""),"")</f>
        <v/>
      </c>
      <c r="W65" s="3" t="str">
        <f ca="1">IFERROR(__xludf.DUMMYFUNCTION("""COMPUTED_VALUE"""),"")</f>
        <v/>
      </c>
      <c r="X65" s="3" t="str">
        <f ca="1">IFERROR(__xludf.DUMMYFUNCTION("""COMPUTED_VALUE"""),"")</f>
        <v/>
      </c>
      <c r="Y65" s="8" t="str">
        <f ca="1">IFERROR(__xludf.DUMMYFUNCTION("""COMPUTED_VALUE"""),"")</f>
        <v/>
      </c>
      <c r="Z65" s="3" t="str">
        <f ca="1">IFERROR(__xludf.DUMMYFUNCTION("""COMPUTED_VALUE"""),"")</f>
        <v/>
      </c>
      <c r="AA65" s="3" t="str">
        <f ca="1">IFERROR(__xludf.DUMMYFUNCTION("""COMPUTED_VALUE"""),"")</f>
        <v/>
      </c>
      <c r="AB65" s="3" t="str">
        <f ca="1">IFERROR(__xludf.DUMMYFUNCTION("""COMPUTED_VALUE"""),"")</f>
        <v/>
      </c>
      <c r="AC65" s="3" t="str">
        <f ca="1">IFERROR(__xludf.DUMMYFUNCTION("""COMPUTED_VALUE"""),"")</f>
        <v/>
      </c>
      <c r="AD65" s="15" t="str">
        <f ca="1">IFERROR(__xludf.DUMMYFUNCTION("""COMPUTED_VALUE"""),"")</f>
        <v/>
      </c>
    </row>
    <row r="66" spans="1:30" ht="12.75">
      <c r="A66" t="str">
        <f ca="1">IFERROR(__xludf.DUMMYFUNCTION("""COMPUTED_VALUE"""),"Greece")</f>
        <v>Greece</v>
      </c>
      <c r="B66" t="str">
        <f ca="1">IFERROR(__xludf.DUMMYFUNCTION("""COMPUTED_VALUE"""),"Europe")</f>
        <v>Europe</v>
      </c>
      <c r="C66" s="4" t="str">
        <f ca="1">IFERROR(__xludf.DUMMYFUNCTION("""COMPUTED_VALUE"""),"Alexis Tsipras")</f>
        <v>Alexis Tsipras</v>
      </c>
      <c r="D66" t="str">
        <f ca="1">IFERROR(__xludf.DUMMYFUNCTION("""COMPUTED_VALUE"""),"Head of government")</f>
        <v>Head of government</v>
      </c>
      <c r="E66" t="str">
        <f ca="1">IFERROR(__xludf.DUMMYFUNCTION("""COMPUTED_VALUE"""),"Male")</f>
        <v>Male</v>
      </c>
      <c r="F66" s="1">
        <f ca="1">IFERROR(__xludf.DUMMYFUNCTION("""COMPUTED_VALUE"""),43)</f>
        <v>43</v>
      </c>
      <c r="G66" t="str">
        <f ca="1">IFERROR(__xludf.DUMMYFUNCTION("""COMPUTED_VALUE"""),"Prime Minister")</f>
        <v>Prime Minister</v>
      </c>
      <c r="H66" s="10">
        <f ca="1">IFERROR(__xludf.DUMMYFUNCTION("""COMPUTED_VALUE"""),437045)</f>
        <v>437045</v>
      </c>
      <c r="I66" s="11" t="str">
        <f ca="1">IFERROR(__xludf.DUMMYFUNCTION("""COMPUTED_VALUE"""),"https://www.facebook.com/tsiprasalexis/")</f>
        <v>https://www.facebook.com/tsiprasalexis/</v>
      </c>
      <c r="J66" s="12">
        <f ca="1">IFERROR(__xludf.DUMMYFUNCTION("""COMPUTED_VALUE"""),437045)</f>
        <v>437045</v>
      </c>
      <c r="K66" s="13" t="str">
        <f ca="1">IFERROR(__xludf.DUMMYFUNCTION("""COMPUTED_VALUE"""),"https://twitter.com/atsipras")</f>
        <v>https://twitter.com/atsipras</v>
      </c>
      <c r="L66" s="12" t="str">
        <f ca="1">IFERROR(__xludf.DUMMYFUNCTION("""COMPUTED_VALUE"""),"Atsipras")</f>
        <v>Atsipras</v>
      </c>
      <c r="M66" s="12" t="str">
        <f ca="1">IFERROR(__xludf.DUMMYFUNCTION("""COMPUTED_VALUE"""),"")</f>
        <v/>
      </c>
      <c r="N66" s="12" t="str">
        <f ca="1">IFERROR(__xludf.DUMMYFUNCTION("""COMPUTED_VALUE"""),"526K")</f>
        <v>526K</v>
      </c>
      <c r="O66" s="8" t="str">
        <f ca="1">IFERROR(__xludf.DUMMYFUNCTION("""COMPUTED_VALUE"""),"")</f>
        <v/>
      </c>
      <c r="P66" s="12" t="str">
        <f ca="1">IFERROR(__xludf.DUMMYFUNCTION("""COMPUTED_VALUE"""),"")</f>
        <v/>
      </c>
      <c r="Q66" s="12" t="str">
        <f ca="1">IFERROR(__xludf.DUMMYFUNCTION("""COMPUTED_VALUE"""),"")</f>
        <v/>
      </c>
      <c r="R66" s="8" t="str">
        <f ca="1">IFERROR(__xludf.DUMMYFUNCTION("""COMPUTED_VALUE"""),"")</f>
        <v/>
      </c>
      <c r="S66" s="3" t="str">
        <f ca="1">IFERROR(__xludf.DUMMYFUNCTION("""COMPUTED_VALUE"""),"")</f>
        <v/>
      </c>
      <c r="T66" s="8" t="str">
        <f ca="1">IFERROR(__xludf.DUMMYFUNCTION("""COMPUTED_VALUE"""),"")</f>
        <v/>
      </c>
      <c r="U66" s="3" t="str">
        <f ca="1">IFERROR(__xludf.DUMMYFUNCTION("""COMPUTED_VALUE"""),"")</f>
        <v/>
      </c>
      <c r="V66" s="8" t="str">
        <f ca="1">IFERROR(__xludf.DUMMYFUNCTION("""COMPUTED_VALUE"""),"")</f>
        <v/>
      </c>
      <c r="W66" s="3" t="str">
        <f ca="1">IFERROR(__xludf.DUMMYFUNCTION("""COMPUTED_VALUE"""),"")</f>
        <v/>
      </c>
      <c r="X66" s="3" t="str">
        <f ca="1">IFERROR(__xludf.DUMMYFUNCTION("""COMPUTED_VALUE"""),"")</f>
        <v/>
      </c>
      <c r="Y66" s="13" t="str">
        <f ca="1">IFERROR(__xludf.DUMMYFUNCTION("""COMPUTED_VALUE"""),"https://twitter.com/tsipras_eu")</f>
        <v>https://twitter.com/tsipras_eu</v>
      </c>
      <c r="Z66" s="12" t="str">
        <f ca="1">IFERROR(__xludf.DUMMYFUNCTION("""COMPUTED_VALUE"""),"Tsipras_Eu")</f>
        <v>Tsipras_Eu</v>
      </c>
      <c r="AA66" s="12" t="str">
        <f ca="1">IFERROR(__xludf.DUMMYFUNCTION("""COMPUTED_VALUE"""),"")</f>
        <v/>
      </c>
      <c r="AB66" s="12" t="str">
        <f ca="1">IFERROR(__xludf.DUMMYFUNCTION("""COMPUTED_VALUE"""),"312K")</f>
        <v>312K</v>
      </c>
      <c r="AC66" s="3" t="str">
        <f ca="1">IFERROR(__xludf.DUMMYFUNCTION("""COMPUTED_VALUE"""),"Twitter")</f>
        <v>Twitter</v>
      </c>
      <c r="AD66" s="15" t="str">
        <f ca="1">IFERROR(__xludf.DUMMYFUNCTION("""COMPUTED_VALUE"""),"International account")</f>
        <v>International account</v>
      </c>
    </row>
    <row r="67" spans="1:30" ht="12.75">
      <c r="A67" t="str">
        <f ca="1">IFERROR(__xludf.DUMMYFUNCTION("""COMPUTED_VALUE"""),"Japan")</f>
        <v>Japan</v>
      </c>
      <c r="B67" t="str">
        <f ca="1">IFERROR(__xludf.DUMMYFUNCTION("""COMPUTED_VALUE"""),"Asia")</f>
        <v>Asia</v>
      </c>
      <c r="C67" s="4" t="str">
        <f ca="1">IFERROR(__xludf.DUMMYFUNCTION("""COMPUTED_VALUE"""),"Shinzō Abe")</f>
        <v>Shinzō Abe</v>
      </c>
      <c r="D67" t="str">
        <f ca="1">IFERROR(__xludf.DUMMYFUNCTION("""COMPUTED_VALUE"""),"Head of government")</f>
        <v>Head of government</v>
      </c>
      <c r="E67" t="str">
        <f ca="1">IFERROR(__xludf.DUMMYFUNCTION("""COMPUTED_VALUE"""),"Male")</f>
        <v>Male</v>
      </c>
      <c r="F67" s="1">
        <f ca="1">IFERROR(__xludf.DUMMYFUNCTION("""COMPUTED_VALUE"""),63)</f>
        <v>63</v>
      </c>
      <c r="G67" t="str">
        <f ca="1">IFERROR(__xludf.DUMMYFUNCTION("""COMPUTED_VALUE"""),"Prime Minister")</f>
        <v>Prime Minister</v>
      </c>
      <c r="H67" s="10" t="str">
        <f ca="1">IFERROR(__xludf.DUMMYFUNCTION("""COMPUTED_VALUE"""),"#N/A")</f>
        <v>#N/A</v>
      </c>
      <c r="I67" s="7" t="str">
        <f ca="1">IFERROR(__xludf.DUMMYFUNCTION("""COMPUTED_VALUE"""),"")</f>
        <v/>
      </c>
      <c r="J67" s="12" t="str">
        <f ca="1">IFERROR(__xludf.DUMMYFUNCTION("""COMPUTED_VALUE"""),"")</f>
        <v/>
      </c>
      <c r="K67" s="13" t="str">
        <f ca="1">IFERROR(__xludf.DUMMYFUNCTION("""COMPUTED_VALUE"""),"https://twitter.com/AbeShinzo")</f>
        <v>https://twitter.com/AbeShinzo</v>
      </c>
      <c r="L67" s="12" t="str">
        <f ca="1">IFERROR(__xludf.DUMMYFUNCTION("""COMPUTED_VALUE"""),"Abeshinzo")</f>
        <v>Abeshinzo</v>
      </c>
      <c r="M67" s="12" t="str">
        <f ca="1">IFERROR(__xludf.DUMMYFUNCTION("""COMPUTED_VALUE"""),"")</f>
        <v/>
      </c>
      <c r="N67" s="12" t="str">
        <f ca="1">IFERROR(__xludf.DUMMYFUNCTION("""COMPUTED_VALUE"""),"1400000")</f>
        <v>1400000</v>
      </c>
      <c r="O67" s="13" t="str">
        <f ca="1">IFERROR(__xludf.DUMMYFUNCTION("""COMPUTED_VALUE"""),"https://www.instagram.com/shinzoabe/")</f>
        <v>https://www.instagram.com/shinzoabe/</v>
      </c>
      <c r="P67" s="12" t="str">
        <f ca="1">IFERROR(__xludf.DUMMYFUNCTION("""COMPUTED_VALUE"""),"shinzoabe")</f>
        <v>shinzoabe</v>
      </c>
      <c r="Q67" s="12" t="str">
        <f ca="1">IFERROR(__xludf.DUMMYFUNCTION("""COMPUTED_VALUE"""),"#N/A")</f>
        <v>#N/A</v>
      </c>
      <c r="R67" s="8" t="str">
        <f ca="1">IFERROR(__xludf.DUMMYFUNCTION("""COMPUTED_VALUE"""),"")</f>
        <v/>
      </c>
      <c r="S67" s="3" t="str">
        <f ca="1">IFERROR(__xludf.DUMMYFUNCTION("""COMPUTED_VALUE"""),"")</f>
        <v/>
      </c>
      <c r="T67" s="13" t="str">
        <f ca="1">IFERROR(__xludf.DUMMYFUNCTION("""COMPUTED_VALUE"""),"https://www.linkedin.com/in/shinzoabe/")</f>
        <v>https://www.linkedin.com/in/shinzoabe/</v>
      </c>
      <c r="U67" s="12">
        <f ca="1">IFERROR(__xludf.DUMMYFUNCTION("""COMPUTED_VALUE"""),240731)</f>
        <v>240731</v>
      </c>
      <c r="V67" s="8" t="str">
        <f ca="1">IFERROR(__xludf.DUMMYFUNCTION("""COMPUTED_VALUE"""),"")</f>
        <v/>
      </c>
      <c r="W67" s="3" t="str">
        <f ca="1">IFERROR(__xludf.DUMMYFUNCTION("""COMPUTED_VALUE"""),"")</f>
        <v/>
      </c>
      <c r="X67" s="3" t="str">
        <f ca="1">IFERROR(__xludf.DUMMYFUNCTION("""COMPUTED_VALUE"""),"")</f>
        <v/>
      </c>
      <c r="Y67" s="8" t="str">
        <f ca="1">IFERROR(__xludf.DUMMYFUNCTION("""COMPUTED_VALUE"""),"")</f>
        <v/>
      </c>
      <c r="Z67" s="3" t="str">
        <f ca="1">IFERROR(__xludf.DUMMYFUNCTION("""COMPUTED_VALUE"""),"")</f>
        <v/>
      </c>
      <c r="AA67" s="3" t="str">
        <f ca="1">IFERROR(__xludf.DUMMYFUNCTION("""COMPUTED_VALUE"""),"")</f>
        <v/>
      </c>
      <c r="AB67" s="3" t="str">
        <f ca="1">IFERROR(__xludf.DUMMYFUNCTION("""COMPUTED_VALUE"""),"")</f>
        <v/>
      </c>
      <c r="AC67" s="3" t="str">
        <f ca="1">IFERROR(__xludf.DUMMYFUNCTION("""COMPUTED_VALUE"""),"")</f>
        <v/>
      </c>
      <c r="AD67" s="15" t="str">
        <f ca="1">IFERROR(__xludf.DUMMYFUNCTION("""COMPUTED_VALUE"""),"")</f>
        <v/>
      </c>
    </row>
    <row r="68" spans="1:30" ht="12.75">
      <c r="A68" t="str">
        <f ca="1">IFERROR(__xludf.DUMMYFUNCTION("""COMPUTED_VALUE"""),"Dominican Republic")</f>
        <v>Dominican Republic</v>
      </c>
      <c r="B68" t="str">
        <f ca="1">IFERROR(__xludf.DUMMYFUNCTION("""COMPUTED_VALUE"""),"North America")</f>
        <v>North America</v>
      </c>
      <c r="C68" s="4" t="str">
        <f ca="1">IFERROR(__xludf.DUMMYFUNCTION("""COMPUTED_VALUE"""),"Danilo Medina")</f>
        <v>Danilo Medina</v>
      </c>
      <c r="D68" t="str">
        <f ca="1">IFERROR(__xludf.DUMMYFUNCTION("""COMPUTED_VALUE"""),"Head of both state and government")</f>
        <v>Head of both state and government</v>
      </c>
      <c r="E68" t="str">
        <f ca="1">IFERROR(__xludf.DUMMYFUNCTION("""COMPUTED_VALUE"""),"Male")</f>
        <v>Male</v>
      </c>
      <c r="F68" s="1">
        <f ca="1">IFERROR(__xludf.DUMMYFUNCTION("""COMPUTED_VALUE"""),66)</f>
        <v>66</v>
      </c>
      <c r="G68" t="str">
        <f ca="1">IFERROR(__xludf.DUMMYFUNCTION("""COMPUTED_VALUE"""),"President")</f>
        <v>President</v>
      </c>
      <c r="H68" s="10">
        <f ca="1">IFERROR(__xludf.DUMMYFUNCTION("""COMPUTED_VALUE"""),544241)</f>
        <v>544241</v>
      </c>
      <c r="I68" s="11" t="str">
        <f ca="1">IFERROR(__xludf.DUMMYFUNCTION("""COMPUTED_VALUE"""),"https://www.facebook.com/danilomedinasanchez/")</f>
        <v>https://www.facebook.com/danilomedinasanchez/</v>
      </c>
      <c r="J68" s="12">
        <f ca="1">IFERROR(__xludf.DUMMYFUNCTION("""COMPUTED_VALUE"""),544241)</f>
        <v>544241</v>
      </c>
      <c r="K68" s="13" t="str">
        <f ca="1">IFERROR(__xludf.DUMMYFUNCTION("""COMPUTED_VALUE"""),"https://twitter.com/DaniloMedina")</f>
        <v>https://twitter.com/DaniloMedina</v>
      </c>
      <c r="L68" s="12" t="str">
        <f ca="1">IFERROR(__xludf.DUMMYFUNCTION("""COMPUTED_VALUE"""),"Danilomedina")</f>
        <v>Danilomedina</v>
      </c>
      <c r="M68" s="12" t="str">
        <f ca="1">IFERROR(__xludf.DUMMYFUNCTION("""COMPUTED_VALUE"""),"")</f>
        <v/>
      </c>
      <c r="N68" s="12" t="str">
        <f ca="1">IFERROR(__xludf.DUMMYFUNCTION("""COMPUTED_VALUE"""),"687K")</f>
        <v>687K</v>
      </c>
      <c r="O68" s="8" t="str">
        <f ca="1">IFERROR(__xludf.DUMMYFUNCTION("""COMPUTED_VALUE"""),"")</f>
        <v/>
      </c>
      <c r="P68" s="12" t="str">
        <f ca="1">IFERROR(__xludf.DUMMYFUNCTION("""COMPUTED_VALUE"""),"")</f>
        <v/>
      </c>
      <c r="Q68" s="12" t="str">
        <f ca="1">IFERROR(__xludf.DUMMYFUNCTION("""COMPUTED_VALUE"""),"")</f>
        <v/>
      </c>
      <c r="R68" s="8" t="str">
        <f ca="1">IFERROR(__xludf.DUMMYFUNCTION("""COMPUTED_VALUE"""),"")</f>
        <v/>
      </c>
      <c r="S68" s="3" t="str">
        <f ca="1">IFERROR(__xludf.DUMMYFUNCTION("""COMPUTED_VALUE"""),"")</f>
        <v/>
      </c>
      <c r="T68" s="8" t="str">
        <f ca="1">IFERROR(__xludf.DUMMYFUNCTION("""COMPUTED_VALUE"""),"")</f>
        <v/>
      </c>
      <c r="U68" s="3" t="str">
        <f ca="1">IFERROR(__xludf.DUMMYFUNCTION("""COMPUTED_VALUE"""),"")</f>
        <v/>
      </c>
      <c r="V68" s="8" t="str">
        <f ca="1">IFERROR(__xludf.DUMMYFUNCTION("""COMPUTED_VALUE"""),"")</f>
        <v/>
      </c>
      <c r="W68" s="3" t="str">
        <f ca="1">IFERROR(__xludf.DUMMYFUNCTION("""COMPUTED_VALUE"""),"")</f>
        <v/>
      </c>
      <c r="X68" s="3" t="str">
        <f ca="1">IFERROR(__xludf.DUMMYFUNCTION("""COMPUTED_VALUE"""),"")</f>
        <v/>
      </c>
      <c r="Y68" s="8" t="str">
        <f ca="1">IFERROR(__xludf.DUMMYFUNCTION("""COMPUTED_VALUE"""),"")</f>
        <v/>
      </c>
      <c r="Z68" s="3" t="str">
        <f ca="1">IFERROR(__xludf.DUMMYFUNCTION("""COMPUTED_VALUE"""),"")</f>
        <v/>
      </c>
      <c r="AA68" s="3" t="str">
        <f ca="1">IFERROR(__xludf.DUMMYFUNCTION("""COMPUTED_VALUE"""),"")</f>
        <v/>
      </c>
      <c r="AB68" s="3" t="str">
        <f ca="1">IFERROR(__xludf.DUMMYFUNCTION("""COMPUTED_VALUE"""),"")</f>
        <v/>
      </c>
      <c r="AC68" s="3" t="str">
        <f ca="1">IFERROR(__xludf.DUMMYFUNCTION("""COMPUTED_VALUE"""),"")</f>
        <v/>
      </c>
      <c r="AD68" s="15" t="str">
        <f ca="1">IFERROR(__xludf.DUMMYFUNCTION("""COMPUTED_VALUE"""),"")</f>
        <v/>
      </c>
    </row>
    <row r="69" spans="1:30" ht="12.75">
      <c r="A69" t="str">
        <f ca="1">IFERROR(__xludf.DUMMYFUNCTION("""COMPUTED_VALUE"""),"Ecuador")</f>
        <v>Ecuador</v>
      </c>
      <c r="B69" t="str">
        <f ca="1">IFERROR(__xludf.DUMMYFUNCTION("""COMPUTED_VALUE"""),"South America")</f>
        <v>South America</v>
      </c>
      <c r="C69" s="4" t="str">
        <f ca="1">IFERROR(__xludf.DUMMYFUNCTION("""COMPUTED_VALUE"""),"Lenín Moreno")</f>
        <v>Lenín Moreno</v>
      </c>
      <c r="D69" t="str">
        <f ca="1">IFERROR(__xludf.DUMMYFUNCTION("""COMPUTED_VALUE"""),"Head of both state and government")</f>
        <v>Head of both state and government</v>
      </c>
      <c r="E69" t="str">
        <f ca="1">IFERROR(__xludf.DUMMYFUNCTION("""COMPUTED_VALUE"""),"Male")</f>
        <v>Male</v>
      </c>
      <c r="F69" s="1">
        <f ca="1">IFERROR(__xludf.DUMMYFUNCTION("""COMPUTED_VALUE"""),64)</f>
        <v>64</v>
      </c>
      <c r="G69" t="str">
        <f ca="1">IFERROR(__xludf.DUMMYFUNCTION("""COMPUTED_VALUE"""),"President")</f>
        <v>President</v>
      </c>
      <c r="H69" s="10">
        <f ca="1">IFERROR(__xludf.DUMMYFUNCTION("""COMPUTED_VALUE"""),596981)</f>
        <v>596981</v>
      </c>
      <c r="I69" s="11" t="str">
        <f ca="1">IFERROR(__xludf.DUMMYFUNCTION("""COMPUTED_VALUE"""),"https://www.facebook.com/LeninMorenoEC/")</f>
        <v>https://www.facebook.com/LeninMorenoEC/</v>
      </c>
      <c r="J69" s="12">
        <f ca="1">IFERROR(__xludf.DUMMYFUNCTION("""COMPUTED_VALUE"""),596981)</f>
        <v>596981</v>
      </c>
      <c r="K69" s="13" t="str">
        <f ca="1">IFERROR(__xludf.DUMMYFUNCTION("""COMPUTED_VALUE"""),"https://twitter.com/Lenin")</f>
        <v>https://twitter.com/Lenin</v>
      </c>
      <c r="L69" s="12" t="str">
        <f ca="1">IFERROR(__xludf.DUMMYFUNCTION("""COMPUTED_VALUE"""),"Lenin")</f>
        <v>Lenin</v>
      </c>
      <c r="M69" s="12" t="str">
        <f ca="1">IFERROR(__xludf.DUMMYFUNCTION("""COMPUTED_VALUE"""),"")</f>
        <v/>
      </c>
      <c r="N69" s="12" t="str">
        <f ca="1">IFERROR(__xludf.DUMMYFUNCTION("""COMPUTED_VALUE"""),"702K")</f>
        <v>702K</v>
      </c>
      <c r="O69" s="8" t="str">
        <f ca="1">IFERROR(__xludf.DUMMYFUNCTION("""COMPUTED_VALUE"""),"")</f>
        <v/>
      </c>
      <c r="P69" s="12" t="str">
        <f ca="1">IFERROR(__xludf.DUMMYFUNCTION("""COMPUTED_VALUE"""),"")</f>
        <v/>
      </c>
      <c r="Q69" s="12" t="str">
        <f ca="1">IFERROR(__xludf.DUMMYFUNCTION("""COMPUTED_VALUE"""),"")</f>
        <v/>
      </c>
      <c r="R69" s="8" t="str">
        <f ca="1">IFERROR(__xludf.DUMMYFUNCTION("""COMPUTED_VALUE"""),"")</f>
        <v/>
      </c>
      <c r="S69" s="3" t="str">
        <f ca="1">IFERROR(__xludf.DUMMYFUNCTION("""COMPUTED_VALUE"""),"")</f>
        <v/>
      </c>
      <c r="T69" s="8" t="str">
        <f ca="1">IFERROR(__xludf.DUMMYFUNCTION("""COMPUTED_VALUE"""),"")</f>
        <v/>
      </c>
      <c r="U69" s="3" t="str">
        <f ca="1">IFERROR(__xludf.DUMMYFUNCTION("""COMPUTED_VALUE"""),"")</f>
        <v/>
      </c>
      <c r="V69" s="8" t="str">
        <f ca="1">IFERROR(__xludf.DUMMYFUNCTION("""COMPUTED_VALUE"""),"")</f>
        <v/>
      </c>
      <c r="W69" s="3" t="str">
        <f ca="1">IFERROR(__xludf.DUMMYFUNCTION("""COMPUTED_VALUE"""),"")</f>
        <v/>
      </c>
      <c r="X69" s="3" t="str">
        <f ca="1">IFERROR(__xludf.DUMMYFUNCTION("""COMPUTED_VALUE"""),"")</f>
        <v/>
      </c>
      <c r="Y69" s="8" t="str">
        <f ca="1">IFERROR(__xludf.DUMMYFUNCTION("""COMPUTED_VALUE"""),"")</f>
        <v/>
      </c>
      <c r="Z69" s="3" t="str">
        <f ca="1">IFERROR(__xludf.DUMMYFUNCTION("""COMPUTED_VALUE"""),"")</f>
        <v/>
      </c>
      <c r="AA69" s="3" t="str">
        <f ca="1">IFERROR(__xludf.DUMMYFUNCTION("""COMPUTED_VALUE"""),"")</f>
        <v/>
      </c>
      <c r="AB69" s="3" t="str">
        <f ca="1">IFERROR(__xludf.DUMMYFUNCTION("""COMPUTED_VALUE"""),"")</f>
        <v/>
      </c>
      <c r="AC69" s="3" t="str">
        <f ca="1">IFERROR(__xludf.DUMMYFUNCTION("""COMPUTED_VALUE"""),"")</f>
        <v/>
      </c>
      <c r="AD69" s="15" t="str">
        <f ca="1">IFERROR(__xludf.DUMMYFUNCTION("""COMPUTED_VALUE"""),"")</f>
        <v/>
      </c>
    </row>
    <row r="70" spans="1:30" ht="12.75">
      <c r="A70" t="str">
        <f ca="1">IFERROR(__xludf.DUMMYFUNCTION("""COMPUTED_VALUE"""),"Uganda")</f>
        <v>Uganda</v>
      </c>
      <c r="B70" t="str">
        <f ca="1">IFERROR(__xludf.DUMMYFUNCTION("""COMPUTED_VALUE"""),"Africa")</f>
        <v>Africa</v>
      </c>
      <c r="C70" s="4" t="str">
        <f ca="1">IFERROR(__xludf.DUMMYFUNCTION("""COMPUTED_VALUE"""),"Yoweri Museveni")</f>
        <v>Yoweri Museveni</v>
      </c>
      <c r="D70" t="str">
        <f ca="1">IFERROR(__xludf.DUMMYFUNCTION("""COMPUTED_VALUE"""),"Head of state")</f>
        <v>Head of state</v>
      </c>
      <c r="E70" t="str">
        <f ca="1">IFERROR(__xludf.DUMMYFUNCTION("""COMPUTED_VALUE"""),"Male")</f>
        <v>Male</v>
      </c>
      <c r="F70" s="1">
        <f ca="1">IFERROR(__xludf.DUMMYFUNCTION("""COMPUTED_VALUE"""),73)</f>
        <v>73</v>
      </c>
      <c r="G70" t="str">
        <f ca="1">IFERROR(__xludf.DUMMYFUNCTION("""COMPUTED_VALUE"""),"President")</f>
        <v>President</v>
      </c>
      <c r="H70" s="10">
        <f ca="1">IFERROR(__xludf.DUMMYFUNCTION("""COMPUTED_VALUE"""),465185)</f>
        <v>465185</v>
      </c>
      <c r="I70" s="11" t="str">
        <f ca="1">IFERROR(__xludf.DUMMYFUNCTION("""COMPUTED_VALUE"""),"https://www.facebook.com/PresidentYoweriKagutaMuseveni/")</f>
        <v>https://www.facebook.com/PresidentYoweriKagutaMuseveni/</v>
      </c>
      <c r="J70" s="12">
        <f ca="1">IFERROR(__xludf.DUMMYFUNCTION("""COMPUTED_VALUE"""),465185)</f>
        <v>465185</v>
      </c>
      <c r="K70" s="13" t="str">
        <f ca="1">IFERROR(__xludf.DUMMYFUNCTION("""COMPUTED_VALUE"""),"https://twitter.com/KagutaMuseveni")</f>
        <v>https://twitter.com/KagutaMuseveni</v>
      </c>
      <c r="L70" s="12" t="str">
        <f ca="1">IFERROR(__xludf.DUMMYFUNCTION("""COMPUTED_VALUE"""),"Kagutamuseveni")</f>
        <v>Kagutamuseveni</v>
      </c>
      <c r="M70" s="12" t="str">
        <f ca="1">IFERROR(__xludf.DUMMYFUNCTION("""COMPUTED_VALUE"""),"")</f>
        <v/>
      </c>
      <c r="N70" s="12" t="str">
        <f ca="1">IFERROR(__xludf.DUMMYFUNCTION("""COMPUTED_VALUE"""),"1000000")</f>
        <v>1000000</v>
      </c>
      <c r="O70" s="8" t="str">
        <f ca="1">IFERROR(__xludf.DUMMYFUNCTION("""COMPUTED_VALUE"""),"")</f>
        <v/>
      </c>
      <c r="P70" s="12" t="str">
        <f ca="1">IFERROR(__xludf.DUMMYFUNCTION("""COMPUTED_VALUE"""),"")</f>
        <v/>
      </c>
      <c r="Q70" s="12" t="str">
        <f ca="1">IFERROR(__xludf.DUMMYFUNCTION("""COMPUTED_VALUE"""),"")</f>
        <v/>
      </c>
      <c r="R70" s="8" t="str">
        <f ca="1">IFERROR(__xludf.DUMMYFUNCTION("""COMPUTED_VALUE"""),"")</f>
        <v/>
      </c>
      <c r="S70" s="3" t="str">
        <f ca="1">IFERROR(__xludf.DUMMYFUNCTION("""COMPUTED_VALUE"""),"")</f>
        <v/>
      </c>
      <c r="T70" s="8" t="str">
        <f ca="1">IFERROR(__xludf.DUMMYFUNCTION("""COMPUTED_VALUE"""),"")</f>
        <v/>
      </c>
      <c r="U70" s="3" t="str">
        <f ca="1">IFERROR(__xludf.DUMMYFUNCTION("""COMPUTED_VALUE"""),"")</f>
        <v/>
      </c>
      <c r="V70" s="8" t="str">
        <f ca="1">IFERROR(__xludf.DUMMYFUNCTION("""COMPUTED_VALUE"""),"")</f>
        <v/>
      </c>
      <c r="W70" s="3" t="str">
        <f ca="1">IFERROR(__xludf.DUMMYFUNCTION("""COMPUTED_VALUE"""),"")</f>
        <v/>
      </c>
      <c r="X70" s="3" t="str">
        <f ca="1">IFERROR(__xludf.DUMMYFUNCTION("""COMPUTED_VALUE"""),"")</f>
        <v/>
      </c>
      <c r="Y70" s="8" t="str">
        <f ca="1">IFERROR(__xludf.DUMMYFUNCTION("""COMPUTED_VALUE"""),"")</f>
        <v/>
      </c>
      <c r="Z70" s="3" t="str">
        <f ca="1">IFERROR(__xludf.DUMMYFUNCTION("""COMPUTED_VALUE"""),"")</f>
        <v/>
      </c>
      <c r="AA70" s="3" t="str">
        <f ca="1">IFERROR(__xludf.DUMMYFUNCTION("""COMPUTED_VALUE"""),"")</f>
        <v/>
      </c>
      <c r="AB70" s="3" t="str">
        <f ca="1">IFERROR(__xludf.DUMMYFUNCTION("""COMPUTED_VALUE"""),"")</f>
        <v/>
      </c>
      <c r="AC70" s="3" t="str">
        <f ca="1">IFERROR(__xludf.DUMMYFUNCTION("""COMPUTED_VALUE"""),"")</f>
        <v/>
      </c>
      <c r="AD70" s="15" t="str">
        <f ca="1">IFERROR(__xludf.DUMMYFUNCTION("""COMPUTED_VALUE"""),"")</f>
        <v/>
      </c>
    </row>
    <row r="71" spans="1:30" ht="12.75">
      <c r="A71" t="str">
        <f ca="1">IFERROR(__xludf.DUMMYFUNCTION("""COMPUTED_VALUE"""),"Austria")</f>
        <v>Austria</v>
      </c>
      <c r="B71" t="str">
        <f ca="1">IFERROR(__xludf.DUMMYFUNCTION("""COMPUTED_VALUE"""),"Europe")</f>
        <v>Europe</v>
      </c>
      <c r="C71" s="4" t="str">
        <f ca="1">IFERROR(__xludf.DUMMYFUNCTION("""COMPUTED_VALUE"""),"Sebastian Kurz")</f>
        <v>Sebastian Kurz</v>
      </c>
      <c r="D71" t="str">
        <f ca="1">IFERROR(__xludf.DUMMYFUNCTION("""COMPUTED_VALUE"""),"Head of government")</f>
        <v>Head of government</v>
      </c>
      <c r="E71" t="str">
        <f ca="1">IFERROR(__xludf.DUMMYFUNCTION("""COMPUTED_VALUE"""),"Male")</f>
        <v>Male</v>
      </c>
      <c r="F71" s="1">
        <f ca="1">IFERROR(__xludf.DUMMYFUNCTION("""COMPUTED_VALUE"""),31)</f>
        <v>31</v>
      </c>
      <c r="G71" t="str">
        <f ca="1">IFERROR(__xludf.DUMMYFUNCTION("""COMPUTED_VALUE"""),"Federal Chancellor")</f>
        <v>Federal Chancellor</v>
      </c>
      <c r="H71" s="10" t="str">
        <f ca="1">IFERROR(__xludf.DUMMYFUNCTION("""COMPUTED_VALUE"""),"#N/A")</f>
        <v>#N/A</v>
      </c>
      <c r="I71" s="11" t="str">
        <f ca="1">IFERROR(__xludf.DUMMYFUNCTION("""COMPUTED_VALUE"""),"https://www.facebook.com/sebastiankurz.at/")</f>
        <v>https://www.facebook.com/sebastiankurz.at/</v>
      </c>
      <c r="J71" s="12">
        <f ca="1">IFERROR(__xludf.DUMMYFUNCTION("""COMPUTED_VALUE"""),780483)</f>
        <v>780483</v>
      </c>
      <c r="K71" s="13" t="str">
        <f ca="1">IFERROR(__xludf.DUMMYFUNCTION("""COMPUTED_VALUE"""),"https://twitter.com/sebastiankurz")</f>
        <v>https://twitter.com/sebastiankurz</v>
      </c>
      <c r="L71" s="12" t="str">
        <f ca="1">IFERROR(__xludf.DUMMYFUNCTION("""COMPUTED_VALUE"""),"Sebastiankurz")</f>
        <v>Sebastiankurz</v>
      </c>
      <c r="M71" s="12" t="str">
        <f ca="1">IFERROR(__xludf.DUMMYFUNCTION("""COMPUTED_VALUE"""),"")</f>
        <v/>
      </c>
      <c r="N71" s="12" t="str">
        <f ca="1">IFERROR(__xludf.DUMMYFUNCTION("""COMPUTED_VALUE"""),"345K")</f>
        <v>345K</v>
      </c>
      <c r="O71" s="13" t="str">
        <f ca="1">IFERROR(__xludf.DUMMYFUNCTION("""COMPUTED_VALUE"""),"https://www.instagram.com/sebastiankurz/")</f>
        <v>https://www.instagram.com/sebastiankurz/</v>
      </c>
      <c r="P71" s="12" t="str">
        <f ca="1">IFERROR(__xludf.DUMMYFUNCTION("""COMPUTED_VALUE"""),"sebastiankurz")</f>
        <v>sebastiankurz</v>
      </c>
      <c r="Q71" s="12" t="str">
        <f ca="1">IFERROR(__xludf.DUMMYFUNCTION("""COMPUTED_VALUE"""),"#N/A")</f>
        <v>#N/A</v>
      </c>
      <c r="R71" s="8" t="str">
        <f ca="1">IFERROR(__xludf.DUMMYFUNCTION("""COMPUTED_VALUE"""),"")</f>
        <v/>
      </c>
      <c r="S71" s="3" t="str">
        <f ca="1">IFERROR(__xludf.DUMMYFUNCTION("""COMPUTED_VALUE"""),"")</f>
        <v/>
      </c>
      <c r="T71" s="8" t="str">
        <f ca="1">IFERROR(__xludf.DUMMYFUNCTION("""COMPUTED_VALUE"""),"")</f>
        <v/>
      </c>
      <c r="U71" s="3" t="str">
        <f ca="1">IFERROR(__xludf.DUMMYFUNCTION("""COMPUTED_VALUE"""),"")</f>
        <v/>
      </c>
      <c r="V71" s="8" t="str">
        <f ca="1">IFERROR(__xludf.DUMMYFUNCTION("""COMPUTED_VALUE"""),"")</f>
        <v/>
      </c>
      <c r="W71" s="3" t="str">
        <f ca="1">IFERROR(__xludf.DUMMYFUNCTION("""COMPUTED_VALUE"""),"")</f>
        <v/>
      </c>
      <c r="X71" s="3" t="str">
        <f ca="1">IFERROR(__xludf.DUMMYFUNCTION("""COMPUTED_VALUE"""),"")</f>
        <v/>
      </c>
      <c r="Y71" s="8" t="str">
        <f ca="1">IFERROR(__xludf.DUMMYFUNCTION("""COMPUTED_VALUE"""),"")</f>
        <v/>
      </c>
      <c r="Z71" s="3" t="str">
        <f ca="1">IFERROR(__xludf.DUMMYFUNCTION("""COMPUTED_VALUE"""),"")</f>
        <v/>
      </c>
      <c r="AA71" s="3" t="str">
        <f ca="1">IFERROR(__xludf.DUMMYFUNCTION("""COMPUTED_VALUE"""),"")</f>
        <v/>
      </c>
      <c r="AB71" s="3" t="str">
        <f ca="1">IFERROR(__xludf.DUMMYFUNCTION("""COMPUTED_VALUE"""),"")</f>
        <v/>
      </c>
      <c r="AC71" s="3" t="str">
        <f ca="1">IFERROR(__xludf.DUMMYFUNCTION("""COMPUTED_VALUE"""),"")</f>
        <v/>
      </c>
      <c r="AD71" s="15" t="str">
        <f ca="1">IFERROR(__xludf.DUMMYFUNCTION("""COMPUTED_VALUE"""),"")</f>
        <v/>
      </c>
    </row>
    <row r="72" spans="1:30" ht="12.75">
      <c r="A72" t="str">
        <f ca="1">IFERROR(__xludf.DUMMYFUNCTION("""COMPUTED_VALUE"""),"Algeria")</f>
        <v>Algeria</v>
      </c>
      <c r="B72" t="str">
        <f ca="1">IFERROR(__xludf.DUMMYFUNCTION("""COMPUTED_VALUE"""),"Africa")</f>
        <v>Africa</v>
      </c>
      <c r="C72" s="4" t="str">
        <f ca="1">IFERROR(__xludf.DUMMYFUNCTION("""COMPUTED_VALUE"""),"Abdelaziz Bouteflika")</f>
        <v>Abdelaziz Bouteflika</v>
      </c>
      <c r="D72" t="str">
        <f ca="1">IFERROR(__xludf.DUMMYFUNCTION("""COMPUTED_VALUE"""),"Head of state")</f>
        <v>Head of state</v>
      </c>
      <c r="E72" t="str">
        <f ca="1">IFERROR(__xludf.DUMMYFUNCTION("""COMPUTED_VALUE"""),"Male")</f>
        <v>Male</v>
      </c>
      <c r="F72" s="1">
        <f ca="1">IFERROR(__xludf.DUMMYFUNCTION("""COMPUTED_VALUE"""),80)</f>
        <v>80</v>
      </c>
      <c r="G72" t="str">
        <f ca="1">IFERROR(__xludf.DUMMYFUNCTION("""COMPUTED_VALUE"""),"President")</f>
        <v>President</v>
      </c>
      <c r="H72" s="10">
        <f ca="1">IFERROR(__xludf.DUMMYFUNCTION("""COMPUTED_VALUE"""),999373)</f>
        <v>999373</v>
      </c>
      <c r="I72" s="11" t="str">
        <f ca="1">IFERROR(__xludf.DUMMYFUNCTION("""COMPUTED_VALUE"""),"https://www.facebook.com/Abdelazizbouteflikaofficielle/")</f>
        <v>https://www.facebook.com/Abdelazizbouteflikaofficielle/</v>
      </c>
      <c r="J72" s="12">
        <f ca="1">IFERROR(__xludf.DUMMYFUNCTION("""COMPUTED_VALUE"""),999373)</f>
        <v>999373</v>
      </c>
      <c r="K72" s="8" t="str">
        <f ca="1">IFERROR(__xludf.DUMMYFUNCTION("""COMPUTED_VALUE"""),"")</f>
        <v/>
      </c>
      <c r="L72" s="12" t="str">
        <f ca="1">IFERROR(__xludf.DUMMYFUNCTION("""COMPUTED_VALUE"""),"")</f>
        <v/>
      </c>
      <c r="M72" s="12" t="str">
        <f ca="1">IFERROR(__xludf.DUMMYFUNCTION("""COMPUTED_VALUE"""),"")</f>
        <v/>
      </c>
      <c r="N72" s="12" t="str">
        <f ca="1">IFERROR(__xludf.DUMMYFUNCTION("""COMPUTED_VALUE"""),"")</f>
        <v/>
      </c>
      <c r="O72" s="8" t="str">
        <f ca="1">IFERROR(__xludf.DUMMYFUNCTION("""COMPUTED_VALUE"""),"")</f>
        <v/>
      </c>
      <c r="P72" s="12" t="str">
        <f ca="1">IFERROR(__xludf.DUMMYFUNCTION("""COMPUTED_VALUE"""),"")</f>
        <v/>
      </c>
      <c r="Q72" s="12" t="str">
        <f ca="1">IFERROR(__xludf.DUMMYFUNCTION("""COMPUTED_VALUE"""),"")</f>
        <v/>
      </c>
      <c r="R72" s="13" t="str">
        <f ca="1">IFERROR(__xludf.DUMMYFUNCTION("""COMPUTED_VALUE"""),"https://www.youtube.com/user/BouteflikaOfficielle")</f>
        <v>https://www.youtube.com/user/BouteflikaOfficielle</v>
      </c>
      <c r="S72" s="3" t="str">
        <f ca="1">IFERROR(__xludf.DUMMYFUNCTION("""COMPUTED_VALUE"""),"")</f>
        <v/>
      </c>
      <c r="T72" s="8" t="str">
        <f ca="1">IFERROR(__xludf.DUMMYFUNCTION("""COMPUTED_VALUE"""),"")</f>
        <v/>
      </c>
      <c r="U72" s="3" t="str">
        <f ca="1">IFERROR(__xludf.DUMMYFUNCTION("""COMPUTED_VALUE"""),"")</f>
        <v/>
      </c>
      <c r="V72" s="8" t="str">
        <f ca="1">IFERROR(__xludf.DUMMYFUNCTION("""COMPUTED_VALUE"""),"")</f>
        <v/>
      </c>
      <c r="W72" s="3" t="str">
        <f ca="1">IFERROR(__xludf.DUMMYFUNCTION("""COMPUTED_VALUE"""),"")</f>
        <v/>
      </c>
      <c r="X72" s="3" t="str">
        <f ca="1">IFERROR(__xludf.DUMMYFUNCTION("""COMPUTED_VALUE"""),"")</f>
        <v/>
      </c>
      <c r="Y72" s="8" t="str">
        <f ca="1">IFERROR(__xludf.DUMMYFUNCTION("""COMPUTED_VALUE"""),"")</f>
        <v/>
      </c>
      <c r="Z72" s="3" t="str">
        <f ca="1">IFERROR(__xludf.DUMMYFUNCTION("""COMPUTED_VALUE"""),"")</f>
        <v/>
      </c>
      <c r="AA72" s="3" t="str">
        <f ca="1">IFERROR(__xludf.DUMMYFUNCTION("""COMPUTED_VALUE"""),"")</f>
        <v/>
      </c>
      <c r="AB72" s="3" t="str">
        <f ca="1">IFERROR(__xludf.DUMMYFUNCTION("""COMPUTED_VALUE"""),"")</f>
        <v/>
      </c>
      <c r="AC72" s="3" t="str">
        <f ca="1">IFERROR(__xludf.DUMMYFUNCTION("""COMPUTED_VALUE"""),"")</f>
        <v/>
      </c>
      <c r="AD72" s="15" t="str">
        <f ca="1">IFERROR(__xludf.DUMMYFUNCTION("""COMPUTED_VALUE"""),"")</f>
        <v/>
      </c>
    </row>
    <row r="73" spans="1:30" ht="12.75">
      <c r="A73" t="str">
        <f ca="1">IFERROR(__xludf.DUMMYFUNCTION("""COMPUTED_VALUE"""),"Palestine")</f>
        <v>Palestine</v>
      </c>
      <c r="B73" t="str">
        <f ca="1">IFERROR(__xludf.DUMMYFUNCTION("""COMPUTED_VALUE"""),"Asia")</f>
        <v>Asia</v>
      </c>
      <c r="C73" s="4" t="str">
        <f ca="1">IFERROR(__xludf.DUMMYFUNCTION("""COMPUTED_VALUE"""),"Rami Hamdallah")</f>
        <v>Rami Hamdallah</v>
      </c>
      <c r="D73" t="str">
        <f ca="1">IFERROR(__xludf.DUMMYFUNCTION("""COMPUTED_VALUE"""),"Head of government")</f>
        <v>Head of government</v>
      </c>
      <c r="E73" t="str">
        <f ca="1">IFERROR(__xludf.DUMMYFUNCTION("""COMPUTED_VALUE"""),"Male")</f>
        <v>Male</v>
      </c>
      <c r="F73" s="1">
        <f ca="1">IFERROR(__xludf.DUMMYFUNCTION("""COMPUTED_VALUE"""),59)</f>
        <v>59</v>
      </c>
      <c r="G73" t="str">
        <f ca="1">IFERROR(__xludf.DUMMYFUNCTION("""COMPUTED_VALUE"""),"Prime Minister")</f>
        <v>Prime Minister</v>
      </c>
      <c r="H73" s="10">
        <f ca="1">IFERROR(__xludf.DUMMYFUNCTION("""COMPUTED_VALUE"""),2022891)</f>
        <v>2022891</v>
      </c>
      <c r="I73" s="11" t="str">
        <f ca="1">IFERROR(__xludf.DUMMYFUNCTION("""COMPUTED_VALUE"""),"https://www.facebook.com/Rami.Hamdalla/")</f>
        <v>https://www.facebook.com/Rami.Hamdalla/</v>
      </c>
      <c r="J73" s="12">
        <f ca="1">IFERROR(__xludf.DUMMYFUNCTION("""COMPUTED_VALUE"""),2016095)</f>
        <v>2016095</v>
      </c>
      <c r="K73" s="13" t="str">
        <f ca="1">IFERROR(__xludf.DUMMYFUNCTION("""COMPUTED_VALUE"""),"https://twitter.com/RamiHamdalla")</f>
        <v>https://twitter.com/RamiHamdalla</v>
      </c>
      <c r="L73" s="12" t="str">
        <f ca="1">IFERROR(__xludf.DUMMYFUNCTION("""COMPUTED_VALUE"""),"Ramihamdalla")</f>
        <v>Ramihamdalla</v>
      </c>
      <c r="M73" s="12" t="str">
        <f ca="1">IFERROR(__xludf.DUMMYFUNCTION("""COMPUTED_VALUE"""),"")</f>
        <v/>
      </c>
      <c r="N73" s="12">
        <f ca="1">IFERROR(__xludf.DUMMYFUNCTION("""COMPUTED_VALUE"""),6796)</f>
        <v>6796</v>
      </c>
      <c r="O73" s="8" t="str">
        <f ca="1">IFERROR(__xludf.DUMMYFUNCTION("""COMPUTED_VALUE"""),"")</f>
        <v/>
      </c>
      <c r="P73" s="12" t="str">
        <f ca="1">IFERROR(__xludf.DUMMYFUNCTION("""COMPUTED_VALUE"""),"")</f>
        <v/>
      </c>
      <c r="Q73" s="12" t="str">
        <f ca="1">IFERROR(__xludf.DUMMYFUNCTION("""COMPUTED_VALUE"""),"")</f>
        <v/>
      </c>
      <c r="R73" s="8" t="str">
        <f ca="1">IFERROR(__xludf.DUMMYFUNCTION("""COMPUTED_VALUE"""),"")</f>
        <v/>
      </c>
      <c r="S73" s="3" t="str">
        <f ca="1">IFERROR(__xludf.DUMMYFUNCTION("""COMPUTED_VALUE"""),"")</f>
        <v/>
      </c>
      <c r="T73" s="8" t="str">
        <f ca="1">IFERROR(__xludf.DUMMYFUNCTION("""COMPUTED_VALUE"""),"")</f>
        <v/>
      </c>
      <c r="U73" s="3" t="str">
        <f ca="1">IFERROR(__xludf.DUMMYFUNCTION("""COMPUTED_VALUE"""),"")</f>
        <v/>
      </c>
      <c r="V73" s="8" t="str">
        <f ca="1">IFERROR(__xludf.DUMMYFUNCTION("""COMPUTED_VALUE"""),"")</f>
        <v/>
      </c>
      <c r="W73" s="3" t="str">
        <f ca="1">IFERROR(__xludf.DUMMYFUNCTION("""COMPUTED_VALUE"""),"")</f>
        <v/>
      </c>
      <c r="X73" s="3" t="str">
        <f ca="1">IFERROR(__xludf.DUMMYFUNCTION("""COMPUTED_VALUE"""),"")</f>
        <v/>
      </c>
      <c r="Y73" s="8" t="str">
        <f ca="1">IFERROR(__xludf.DUMMYFUNCTION("""COMPUTED_VALUE"""),"")</f>
        <v/>
      </c>
      <c r="Z73" s="3" t="str">
        <f ca="1">IFERROR(__xludf.DUMMYFUNCTION("""COMPUTED_VALUE"""),"")</f>
        <v/>
      </c>
      <c r="AA73" s="3" t="str">
        <f ca="1">IFERROR(__xludf.DUMMYFUNCTION("""COMPUTED_VALUE"""),"")</f>
        <v/>
      </c>
      <c r="AB73" s="3" t="str">
        <f ca="1">IFERROR(__xludf.DUMMYFUNCTION("""COMPUTED_VALUE"""),"")</f>
        <v/>
      </c>
      <c r="AC73" s="3" t="str">
        <f ca="1">IFERROR(__xludf.DUMMYFUNCTION("""COMPUTED_VALUE"""),"")</f>
        <v/>
      </c>
      <c r="AD73" s="15" t="str">
        <f ca="1">IFERROR(__xludf.DUMMYFUNCTION("""COMPUTED_VALUE"""),"")</f>
        <v/>
      </c>
    </row>
    <row r="74" spans="1:30" ht="12.75">
      <c r="A74" t="str">
        <f ca="1">IFERROR(__xludf.DUMMYFUNCTION("""COMPUTED_VALUE"""),"Netherlands")</f>
        <v>Netherlands</v>
      </c>
      <c r="B74" t="str">
        <f ca="1">IFERROR(__xludf.DUMMYFUNCTION("""COMPUTED_VALUE"""),"Europe")</f>
        <v>Europe</v>
      </c>
      <c r="C74" s="4" t="str">
        <f ca="1">IFERROR(__xludf.DUMMYFUNCTION("""COMPUTED_VALUE"""),"Mark Rutte")</f>
        <v>Mark Rutte</v>
      </c>
      <c r="D74" t="str">
        <f ca="1">IFERROR(__xludf.DUMMYFUNCTION("""COMPUTED_VALUE"""),"Head of government")</f>
        <v>Head of government</v>
      </c>
      <c r="E74" t="str">
        <f ca="1">IFERROR(__xludf.DUMMYFUNCTION("""COMPUTED_VALUE"""),"Male")</f>
        <v>Male</v>
      </c>
      <c r="F74" s="1">
        <f ca="1">IFERROR(__xludf.DUMMYFUNCTION("""COMPUTED_VALUE"""),50)</f>
        <v>50</v>
      </c>
      <c r="G74" t="str">
        <f ca="1">IFERROR(__xludf.DUMMYFUNCTION("""COMPUTED_VALUE"""),"Prime Minister")</f>
        <v>Prime Minister</v>
      </c>
      <c r="H74" s="10" t="str">
        <f ca="1">IFERROR(__xludf.DUMMYFUNCTION("""COMPUTED_VALUE"""),"#N/A")</f>
        <v>#N/A</v>
      </c>
      <c r="I74" s="11" t="str">
        <f ca="1">IFERROR(__xludf.DUMMYFUNCTION("""COMPUTED_VALUE"""),"https://www.facebook.com/markrutte/")</f>
        <v>https://www.facebook.com/markrutte/</v>
      </c>
      <c r="J74" s="12">
        <f ca="1">IFERROR(__xludf.DUMMYFUNCTION("""COMPUTED_VALUE"""),42404)</f>
        <v>42404</v>
      </c>
      <c r="K74" s="13" t="str">
        <f ca="1">IFERROR(__xludf.DUMMYFUNCTION("""COMPUTED_VALUE"""),"https://twitter.com/MinPres")</f>
        <v>https://twitter.com/MinPres</v>
      </c>
      <c r="L74" s="12" t="str">
        <f ca="1">IFERROR(__xludf.DUMMYFUNCTION("""COMPUTED_VALUE"""),"Minpres")</f>
        <v>Minpres</v>
      </c>
      <c r="M74" s="12" t="str">
        <f ca="1">IFERROR(__xludf.DUMMYFUNCTION("""COMPUTED_VALUE"""),"")</f>
        <v/>
      </c>
      <c r="N74" s="12" t="str">
        <f ca="1">IFERROR(__xludf.DUMMYFUNCTION("""COMPUTED_VALUE"""),"984K")</f>
        <v>984K</v>
      </c>
      <c r="O74" s="13" t="str">
        <f ca="1">IFERROR(__xludf.DUMMYFUNCTION("""COMPUTED_VALUE"""),"https://www.instagram.com/markopinsta/")</f>
        <v>https://www.instagram.com/markopinsta/</v>
      </c>
      <c r="P74" s="12" t="str">
        <f ca="1">IFERROR(__xludf.DUMMYFUNCTION("""COMPUTED_VALUE"""),"markopinsta")</f>
        <v>markopinsta</v>
      </c>
      <c r="Q74" s="12" t="str">
        <f ca="1">IFERROR(__xludf.DUMMYFUNCTION("""COMPUTED_VALUE"""),"#N/A")</f>
        <v>#N/A</v>
      </c>
      <c r="R74" s="8" t="str">
        <f ca="1">IFERROR(__xludf.DUMMYFUNCTION("""COMPUTED_VALUE"""),"")</f>
        <v/>
      </c>
      <c r="S74" s="3" t="str">
        <f ca="1">IFERROR(__xludf.DUMMYFUNCTION("""COMPUTED_VALUE"""),"")</f>
        <v/>
      </c>
      <c r="T74" s="8" t="str">
        <f ca="1">IFERROR(__xludf.DUMMYFUNCTION("""COMPUTED_VALUE"""),"")</f>
        <v/>
      </c>
      <c r="U74" s="3" t="str">
        <f ca="1">IFERROR(__xludf.DUMMYFUNCTION("""COMPUTED_VALUE"""),"")</f>
        <v/>
      </c>
      <c r="V74" s="8" t="str">
        <f ca="1">IFERROR(__xludf.DUMMYFUNCTION("""COMPUTED_VALUE"""),"")</f>
        <v/>
      </c>
      <c r="W74" s="3" t="str">
        <f ca="1">IFERROR(__xludf.DUMMYFUNCTION("""COMPUTED_VALUE"""),"")</f>
        <v/>
      </c>
      <c r="X74" s="3" t="str">
        <f ca="1">IFERROR(__xludf.DUMMYFUNCTION("""COMPUTED_VALUE"""),"")</f>
        <v/>
      </c>
      <c r="Y74" s="13" t="str">
        <f ca="1">IFERROR(__xludf.DUMMYFUNCTION("""COMPUTED_VALUE"""),"https://www.instagram.com/minpres/")</f>
        <v>https://www.instagram.com/minpres/</v>
      </c>
      <c r="Z74" s="12" t="str">
        <f ca="1">IFERROR(__xludf.DUMMYFUNCTION("""COMPUTED_VALUE"""),"minpres")</f>
        <v>minpres</v>
      </c>
      <c r="AA74" s="3" t="str">
        <f ca="1">IFERROR(__xludf.DUMMYFUNCTION("""COMPUTED_VALUE"""),"")</f>
        <v/>
      </c>
      <c r="AB74" s="12" t="str">
        <f ca="1">IFERROR(__xludf.DUMMYFUNCTION("""COMPUTED_VALUE"""),"")</f>
        <v/>
      </c>
      <c r="AC74" s="3" t="str">
        <f ca="1">IFERROR(__xludf.DUMMYFUNCTION("""COMPUTED_VALUE"""),"Instagram")</f>
        <v>Instagram</v>
      </c>
      <c r="AD74" s="15" t="str">
        <f ca="1">IFERROR(__xludf.DUMMYFUNCTION("""COMPUTED_VALUE"""),"Second account")</f>
        <v>Second account</v>
      </c>
    </row>
    <row r="75" spans="1:30" ht="12.75">
      <c r="A75" t="str">
        <f ca="1">IFERROR(__xludf.DUMMYFUNCTION("""COMPUTED_VALUE"""),"Chile")</f>
        <v>Chile</v>
      </c>
      <c r="B75" t="str">
        <f ca="1">IFERROR(__xludf.DUMMYFUNCTION("""COMPUTED_VALUE"""),"South America")</f>
        <v>South America</v>
      </c>
      <c r="C75" s="4" t="str">
        <f ca="1">IFERROR(__xludf.DUMMYFUNCTION("""COMPUTED_VALUE"""),"Michelle Bachelet")</f>
        <v>Michelle Bachelet</v>
      </c>
      <c r="D75" t="str">
        <f ca="1">IFERROR(__xludf.DUMMYFUNCTION("""COMPUTED_VALUE"""),"Head of both state and government")</f>
        <v>Head of both state and government</v>
      </c>
      <c r="E75" t="str">
        <f ca="1">IFERROR(__xludf.DUMMYFUNCTION("""COMPUTED_VALUE"""),"Female")</f>
        <v>Female</v>
      </c>
      <c r="F75" s="1">
        <f ca="1">IFERROR(__xludf.DUMMYFUNCTION("""COMPUTED_VALUE"""),66)</f>
        <v>66</v>
      </c>
      <c r="G75" t="str">
        <f ca="1">IFERROR(__xludf.DUMMYFUNCTION("""COMPUTED_VALUE"""),"President")</f>
        <v>President</v>
      </c>
      <c r="H75" s="10">
        <f ca="1">IFERROR(__xludf.DUMMYFUNCTION("""COMPUTED_VALUE"""),587129)</f>
        <v>587129</v>
      </c>
      <c r="I75" s="11" t="str">
        <f ca="1">IFERROR(__xludf.DUMMYFUNCTION("""COMPUTED_VALUE"""),"https://www.facebook.com/MichelleBacheletPresidenta/")</f>
        <v>https://www.facebook.com/MichelleBacheletPresidenta/</v>
      </c>
      <c r="J75" s="12">
        <f ca="1">IFERROR(__xludf.DUMMYFUNCTION("""COMPUTED_VALUE"""),587129)</f>
        <v>587129</v>
      </c>
      <c r="K75" s="13" t="str">
        <f ca="1">IFERROR(__xludf.DUMMYFUNCTION("""COMPUTED_VALUE"""),"https://twitter.com/mbachelet")</f>
        <v>https://twitter.com/mbachelet</v>
      </c>
      <c r="L75" s="12" t="str">
        <f ca="1">IFERROR(__xludf.DUMMYFUNCTION("""COMPUTED_VALUE"""),"Mbachelet")</f>
        <v>Mbachelet</v>
      </c>
      <c r="M75" s="12" t="str">
        <f ca="1">IFERROR(__xludf.DUMMYFUNCTION("""COMPUTED_VALUE"""),"")</f>
        <v/>
      </c>
      <c r="N75" s="12" t="str">
        <f ca="1">IFERROR(__xludf.DUMMYFUNCTION("""COMPUTED_VALUE"""),"612K")</f>
        <v>612K</v>
      </c>
      <c r="O75" s="8" t="str">
        <f ca="1">IFERROR(__xludf.DUMMYFUNCTION("""COMPUTED_VALUE"""),"")</f>
        <v/>
      </c>
      <c r="P75" s="12" t="str">
        <f ca="1">IFERROR(__xludf.DUMMYFUNCTION("""COMPUTED_VALUE"""),"")</f>
        <v/>
      </c>
      <c r="Q75" s="12" t="str">
        <f ca="1">IFERROR(__xludf.DUMMYFUNCTION("""COMPUTED_VALUE"""),"")</f>
        <v/>
      </c>
      <c r="R75" s="8" t="str">
        <f ca="1">IFERROR(__xludf.DUMMYFUNCTION("""COMPUTED_VALUE"""),"")</f>
        <v/>
      </c>
      <c r="S75" s="3" t="str">
        <f ca="1">IFERROR(__xludf.DUMMYFUNCTION("""COMPUTED_VALUE"""),"")</f>
        <v/>
      </c>
      <c r="T75" s="8" t="str">
        <f ca="1">IFERROR(__xludf.DUMMYFUNCTION("""COMPUTED_VALUE"""),"")</f>
        <v/>
      </c>
      <c r="U75" s="3" t="str">
        <f ca="1">IFERROR(__xludf.DUMMYFUNCTION("""COMPUTED_VALUE"""),"")</f>
        <v/>
      </c>
      <c r="V75" s="8" t="str">
        <f ca="1">IFERROR(__xludf.DUMMYFUNCTION("""COMPUTED_VALUE"""),"")</f>
        <v/>
      </c>
      <c r="W75" s="3" t="str">
        <f ca="1">IFERROR(__xludf.DUMMYFUNCTION("""COMPUTED_VALUE"""),"")</f>
        <v/>
      </c>
      <c r="X75" s="3" t="str">
        <f ca="1">IFERROR(__xludf.DUMMYFUNCTION("""COMPUTED_VALUE"""),"")</f>
        <v/>
      </c>
      <c r="Y75" s="8" t="str">
        <f ca="1">IFERROR(__xludf.DUMMYFUNCTION("""COMPUTED_VALUE"""),"")</f>
        <v/>
      </c>
      <c r="Z75" s="3" t="str">
        <f ca="1">IFERROR(__xludf.DUMMYFUNCTION("""COMPUTED_VALUE"""),"")</f>
        <v/>
      </c>
      <c r="AA75" s="3" t="str">
        <f ca="1">IFERROR(__xludf.DUMMYFUNCTION("""COMPUTED_VALUE"""),"")</f>
        <v/>
      </c>
      <c r="AB75" s="3" t="str">
        <f ca="1">IFERROR(__xludf.DUMMYFUNCTION("""COMPUTED_VALUE"""),"")</f>
        <v/>
      </c>
      <c r="AC75" s="3" t="str">
        <f ca="1">IFERROR(__xludf.DUMMYFUNCTION("""COMPUTED_VALUE"""),"")</f>
        <v/>
      </c>
      <c r="AD75" s="15" t="str">
        <f ca="1">IFERROR(__xludf.DUMMYFUNCTION("""COMPUTED_VALUE"""),"")</f>
        <v/>
      </c>
    </row>
    <row r="76" spans="1:30" ht="12.75">
      <c r="A76" t="str">
        <f ca="1">IFERROR(__xludf.DUMMYFUNCTION("""COMPUTED_VALUE"""),"Paraguay")</f>
        <v>Paraguay</v>
      </c>
      <c r="B76" t="str">
        <f ca="1">IFERROR(__xludf.DUMMYFUNCTION("""COMPUTED_VALUE"""),"South America")</f>
        <v>South America</v>
      </c>
      <c r="C76" s="4" t="str">
        <f ca="1">IFERROR(__xludf.DUMMYFUNCTION("""COMPUTED_VALUE"""),"Horacio Cartes")</f>
        <v>Horacio Cartes</v>
      </c>
      <c r="D76" t="str">
        <f ca="1">IFERROR(__xludf.DUMMYFUNCTION("""COMPUTED_VALUE"""),"Head of both state and government")</f>
        <v>Head of both state and government</v>
      </c>
      <c r="E76" t="str">
        <f ca="1">IFERROR(__xludf.DUMMYFUNCTION("""COMPUTED_VALUE"""),"Male")</f>
        <v>Male</v>
      </c>
      <c r="F76" s="1">
        <f ca="1">IFERROR(__xludf.DUMMYFUNCTION("""COMPUTED_VALUE"""),61)</f>
        <v>61</v>
      </c>
      <c r="G76" t="str">
        <f ca="1">IFERROR(__xludf.DUMMYFUNCTION("""COMPUTED_VALUE"""),"President")</f>
        <v>President</v>
      </c>
      <c r="H76" s="10" t="str">
        <f ca="1">IFERROR(__xludf.DUMMYFUNCTION("""COMPUTED_VALUE"""),"#N/A")</f>
        <v>#N/A</v>
      </c>
      <c r="I76" s="11" t="str">
        <f ca="1">IFERROR(__xludf.DUMMYFUNCTION("""COMPUTED_VALUE"""),"https://www.facebook.com/horaciocartesoficial/")</f>
        <v>https://www.facebook.com/horaciocartesoficial/</v>
      </c>
      <c r="J76" s="12">
        <f ca="1">IFERROR(__xludf.DUMMYFUNCTION("""COMPUTED_VALUE"""),546816)</f>
        <v>546816</v>
      </c>
      <c r="K76" s="13" t="str">
        <f ca="1">IFERROR(__xludf.DUMMYFUNCTION("""COMPUTED_VALUE"""),"https://twitter.com/Horacio_Cartes")</f>
        <v>https://twitter.com/Horacio_Cartes</v>
      </c>
      <c r="L76" s="12" t="str">
        <f ca="1">IFERROR(__xludf.DUMMYFUNCTION("""COMPUTED_VALUE"""),"Horacio_Cartes")</f>
        <v>Horacio_Cartes</v>
      </c>
      <c r="M76" s="12" t="str">
        <f ca="1">IFERROR(__xludf.DUMMYFUNCTION("""COMPUTED_VALUE"""),"")</f>
        <v/>
      </c>
      <c r="N76" s="12" t="str">
        <f ca="1">IFERROR(__xludf.DUMMYFUNCTION("""COMPUTED_VALUE"""),"502K")</f>
        <v>502K</v>
      </c>
      <c r="O76" s="13" t="str">
        <f ca="1">IFERROR(__xludf.DUMMYFUNCTION("""COMPUTED_VALUE"""),"https://www.instagram.com/horaciocartespy/")</f>
        <v>https://www.instagram.com/horaciocartespy/</v>
      </c>
      <c r="P76" s="12" t="str">
        <f ca="1">IFERROR(__xludf.DUMMYFUNCTION("""COMPUTED_VALUE"""),"horaciocartespy")</f>
        <v>horaciocartespy</v>
      </c>
      <c r="Q76" s="12" t="str">
        <f ca="1">IFERROR(__xludf.DUMMYFUNCTION("""COMPUTED_VALUE"""),"#N/A")</f>
        <v>#N/A</v>
      </c>
      <c r="R76" s="8" t="str">
        <f ca="1">IFERROR(__xludf.DUMMYFUNCTION("""COMPUTED_VALUE"""),"")</f>
        <v/>
      </c>
      <c r="S76" s="3" t="str">
        <f ca="1">IFERROR(__xludf.DUMMYFUNCTION("""COMPUTED_VALUE"""),"")</f>
        <v/>
      </c>
      <c r="T76" s="8" t="str">
        <f ca="1">IFERROR(__xludf.DUMMYFUNCTION("""COMPUTED_VALUE"""),"")</f>
        <v/>
      </c>
      <c r="U76" s="3" t="str">
        <f ca="1">IFERROR(__xludf.DUMMYFUNCTION("""COMPUTED_VALUE"""),"")</f>
        <v/>
      </c>
      <c r="V76" s="8" t="str">
        <f ca="1">IFERROR(__xludf.DUMMYFUNCTION("""COMPUTED_VALUE"""),"")</f>
        <v/>
      </c>
      <c r="W76" s="3" t="str">
        <f ca="1">IFERROR(__xludf.DUMMYFUNCTION("""COMPUTED_VALUE"""),"")</f>
        <v/>
      </c>
      <c r="X76" s="3" t="str">
        <f ca="1">IFERROR(__xludf.DUMMYFUNCTION("""COMPUTED_VALUE"""),"")</f>
        <v/>
      </c>
      <c r="Y76" s="8" t="str">
        <f ca="1">IFERROR(__xludf.DUMMYFUNCTION("""COMPUTED_VALUE"""),"")</f>
        <v/>
      </c>
      <c r="Z76" s="3" t="str">
        <f ca="1">IFERROR(__xludf.DUMMYFUNCTION("""COMPUTED_VALUE"""),"")</f>
        <v/>
      </c>
      <c r="AA76" s="3" t="str">
        <f ca="1">IFERROR(__xludf.DUMMYFUNCTION("""COMPUTED_VALUE"""),"")</f>
        <v/>
      </c>
      <c r="AB76" s="3" t="str">
        <f ca="1">IFERROR(__xludf.DUMMYFUNCTION("""COMPUTED_VALUE"""),"")</f>
        <v/>
      </c>
      <c r="AC76" s="3" t="str">
        <f ca="1">IFERROR(__xludf.DUMMYFUNCTION("""COMPUTED_VALUE"""),"")</f>
        <v/>
      </c>
      <c r="AD76" s="15" t="str">
        <f ca="1">IFERROR(__xludf.DUMMYFUNCTION("""COMPUTED_VALUE"""),"")</f>
        <v/>
      </c>
    </row>
    <row r="77" spans="1:30" ht="12.75">
      <c r="A77" t="str">
        <f ca="1">IFERROR(__xludf.DUMMYFUNCTION("""COMPUTED_VALUE"""),"Costa Rica")</f>
        <v>Costa Rica</v>
      </c>
      <c r="B77" t="str">
        <f ca="1">IFERROR(__xludf.DUMMYFUNCTION("""COMPUTED_VALUE"""),"North America")</f>
        <v>North America</v>
      </c>
      <c r="C77" s="4" t="str">
        <f ca="1">IFERROR(__xludf.DUMMYFUNCTION("""COMPUTED_VALUE"""),"Luis Guillermo Solís")</f>
        <v>Luis Guillermo Solís</v>
      </c>
      <c r="D77" t="str">
        <f ca="1">IFERROR(__xludf.DUMMYFUNCTION("""COMPUTED_VALUE"""),"Head of both state and government")</f>
        <v>Head of both state and government</v>
      </c>
      <c r="E77" t="str">
        <f ca="1">IFERROR(__xludf.DUMMYFUNCTION("""COMPUTED_VALUE"""),"Male")</f>
        <v>Male</v>
      </c>
      <c r="F77" s="1">
        <f ca="1">IFERROR(__xludf.DUMMYFUNCTION("""COMPUTED_VALUE"""),59)</f>
        <v>59</v>
      </c>
      <c r="G77" t="str">
        <f ca="1">IFERROR(__xludf.DUMMYFUNCTION("""COMPUTED_VALUE"""),"President")</f>
        <v>President</v>
      </c>
      <c r="H77" s="10">
        <f ca="1">IFERROR(__xludf.DUMMYFUNCTION("""COMPUTED_VALUE"""),624193)</f>
        <v>624193</v>
      </c>
      <c r="I77" s="11" t="str">
        <f ca="1">IFERROR(__xludf.DUMMYFUNCTION("""COMPUTED_VALUE"""),"https://www.facebook.com/luisguillermosolisr/")</f>
        <v>https://www.facebook.com/luisguillermosolisr/</v>
      </c>
      <c r="J77" s="12">
        <f ca="1">IFERROR(__xludf.DUMMYFUNCTION("""COMPUTED_VALUE"""),624193)</f>
        <v>624193</v>
      </c>
      <c r="K77" s="13" t="str">
        <f ca="1">IFERROR(__xludf.DUMMYFUNCTION("""COMPUTED_VALUE"""),"https://twitter.com/luisguillermosr")</f>
        <v>https://twitter.com/luisguillermosr</v>
      </c>
      <c r="L77" s="12" t="str">
        <f ca="1">IFERROR(__xludf.DUMMYFUNCTION("""COMPUTED_VALUE"""),"Luisguillermosr")</f>
        <v>Luisguillermosr</v>
      </c>
      <c r="M77" s="12" t="str">
        <f ca="1">IFERROR(__xludf.DUMMYFUNCTION("""COMPUTED_VALUE"""),"")</f>
        <v/>
      </c>
      <c r="N77" s="12" t="str">
        <f ca="1">IFERROR(__xludf.DUMMYFUNCTION("""COMPUTED_VALUE"""),"320K")</f>
        <v>320K</v>
      </c>
      <c r="O77" s="8" t="str">
        <f ca="1">IFERROR(__xludf.DUMMYFUNCTION("""COMPUTED_VALUE"""),"")</f>
        <v/>
      </c>
      <c r="P77" s="12" t="str">
        <f ca="1">IFERROR(__xludf.DUMMYFUNCTION("""COMPUTED_VALUE"""),"")</f>
        <v/>
      </c>
      <c r="Q77" s="12" t="str">
        <f ca="1">IFERROR(__xludf.DUMMYFUNCTION("""COMPUTED_VALUE"""),"")</f>
        <v/>
      </c>
      <c r="R77" s="8" t="str">
        <f ca="1">IFERROR(__xludf.DUMMYFUNCTION("""COMPUTED_VALUE"""),"")</f>
        <v/>
      </c>
      <c r="S77" s="3" t="str">
        <f ca="1">IFERROR(__xludf.DUMMYFUNCTION("""COMPUTED_VALUE"""),"")</f>
        <v/>
      </c>
      <c r="T77" s="8" t="str">
        <f ca="1">IFERROR(__xludf.DUMMYFUNCTION("""COMPUTED_VALUE"""),"")</f>
        <v/>
      </c>
      <c r="U77" s="3" t="str">
        <f ca="1">IFERROR(__xludf.DUMMYFUNCTION("""COMPUTED_VALUE"""),"")</f>
        <v/>
      </c>
      <c r="V77" s="8" t="str">
        <f ca="1">IFERROR(__xludf.DUMMYFUNCTION("""COMPUTED_VALUE"""),"")</f>
        <v/>
      </c>
      <c r="W77" s="3" t="str">
        <f ca="1">IFERROR(__xludf.DUMMYFUNCTION("""COMPUTED_VALUE"""),"")</f>
        <v/>
      </c>
      <c r="X77" s="3" t="str">
        <f ca="1">IFERROR(__xludf.DUMMYFUNCTION("""COMPUTED_VALUE"""),"")</f>
        <v/>
      </c>
      <c r="Y77" s="8" t="str">
        <f ca="1">IFERROR(__xludf.DUMMYFUNCTION("""COMPUTED_VALUE"""),"")</f>
        <v/>
      </c>
      <c r="Z77" s="3" t="str">
        <f ca="1">IFERROR(__xludf.DUMMYFUNCTION("""COMPUTED_VALUE"""),"")</f>
        <v/>
      </c>
      <c r="AA77" s="3" t="str">
        <f ca="1">IFERROR(__xludf.DUMMYFUNCTION("""COMPUTED_VALUE"""),"")</f>
        <v/>
      </c>
      <c r="AB77" s="3" t="str">
        <f ca="1">IFERROR(__xludf.DUMMYFUNCTION("""COMPUTED_VALUE"""),"")</f>
        <v/>
      </c>
      <c r="AC77" s="3" t="str">
        <f ca="1">IFERROR(__xludf.DUMMYFUNCTION("""COMPUTED_VALUE"""),"")</f>
        <v/>
      </c>
      <c r="AD77" s="15" t="str">
        <f ca="1">IFERROR(__xludf.DUMMYFUNCTION("""COMPUTED_VALUE"""),"")</f>
        <v/>
      </c>
    </row>
    <row r="78" spans="1:30" ht="12.75">
      <c r="A78" t="str">
        <f ca="1">IFERROR(__xludf.DUMMYFUNCTION("""COMPUTED_VALUE"""),"United Kingdom (UK)")</f>
        <v>United Kingdom (UK)</v>
      </c>
      <c r="B78" t="str">
        <f ca="1">IFERROR(__xludf.DUMMYFUNCTION("""COMPUTED_VALUE"""),"Europe")</f>
        <v>Europe</v>
      </c>
      <c r="C78" s="4" t="str">
        <f ca="1">IFERROR(__xludf.DUMMYFUNCTION("""COMPUTED_VALUE"""),"Theresa May")</f>
        <v>Theresa May</v>
      </c>
      <c r="D78" t="str">
        <f ca="1">IFERROR(__xludf.DUMMYFUNCTION("""COMPUTED_VALUE"""),"Head of government")</f>
        <v>Head of government</v>
      </c>
      <c r="E78" t="str">
        <f ca="1">IFERROR(__xludf.DUMMYFUNCTION("""COMPUTED_VALUE"""),"Female")</f>
        <v>Female</v>
      </c>
      <c r="F78" s="1">
        <f ca="1">IFERROR(__xludf.DUMMYFUNCTION("""COMPUTED_VALUE"""),61)</f>
        <v>61</v>
      </c>
      <c r="G78" t="str">
        <f ca="1">IFERROR(__xludf.DUMMYFUNCTION("""COMPUTED_VALUE"""),"Prime Minister")</f>
        <v>Prime Minister</v>
      </c>
      <c r="H78" s="10" t="str">
        <f ca="1">IFERROR(__xludf.DUMMYFUNCTION("""COMPUTED_VALUE"""),"#N/A")</f>
        <v>#N/A</v>
      </c>
      <c r="I78" s="11" t="str">
        <f ca="1">IFERROR(__xludf.DUMMYFUNCTION("""COMPUTED_VALUE"""),"https://www.facebook.com/TheresaMayOfficial/")</f>
        <v>https://www.facebook.com/TheresaMayOfficial/</v>
      </c>
      <c r="J78" s="12">
        <f ca="1">IFERROR(__xludf.DUMMYFUNCTION("""COMPUTED_VALUE"""),498749)</f>
        <v>498749</v>
      </c>
      <c r="K78" s="13" t="str">
        <f ca="1">IFERROR(__xludf.DUMMYFUNCTION("""COMPUTED_VALUE"""),"https://twitter.com/theresa_may")</f>
        <v>https://twitter.com/theresa_may</v>
      </c>
      <c r="L78" s="12" t="str">
        <f ca="1">IFERROR(__xludf.DUMMYFUNCTION("""COMPUTED_VALUE"""),"Theresa_May")</f>
        <v>Theresa_May</v>
      </c>
      <c r="M78" s="12" t="str">
        <f ca="1">IFERROR(__xludf.DUMMYFUNCTION("""COMPUTED_VALUE"""),"")</f>
        <v/>
      </c>
      <c r="N78" s="12" t="str">
        <f ca="1">IFERROR(__xludf.DUMMYFUNCTION("""COMPUTED_VALUE"""),"860K")</f>
        <v>860K</v>
      </c>
      <c r="O78" s="13" t="str">
        <f ca="1">IFERROR(__xludf.DUMMYFUNCTION("""COMPUTED_VALUE"""),"https://www.instagram.com/theresamay/")</f>
        <v>https://www.instagram.com/theresamay/</v>
      </c>
      <c r="P78" s="12" t="str">
        <f ca="1">IFERROR(__xludf.DUMMYFUNCTION("""COMPUTED_VALUE"""),"theresamay")</f>
        <v>theresamay</v>
      </c>
      <c r="Q78" s="12" t="str">
        <f ca="1">IFERROR(__xludf.DUMMYFUNCTION("""COMPUTED_VALUE"""),"#N/A")</f>
        <v>#N/A</v>
      </c>
      <c r="R78" s="8" t="str">
        <f ca="1">IFERROR(__xludf.DUMMYFUNCTION("""COMPUTED_VALUE"""),"")</f>
        <v/>
      </c>
      <c r="S78" s="3" t="str">
        <f ca="1">IFERROR(__xludf.DUMMYFUNCTION("""COMPUTED_VALUE"""),"")</f>
        <v/>
      </c>
      <c r="T78" s="8" t="str">
        <f ca="1">IFERROR(__xludf.DUMMYFUNCTION("""COMPUTED_VALUE"""),"")</f>
        <v/>
      </c>
      <c r="U78" s="3" t="str">
        <f ca="1">IFERROR(__xludf.DUMMYFUNCTION("""COMPUTED_VALUE"""),"")</f>
        <v/>
      </c>
      <c r="V78" s="8" t="str">
        <f ca="1">IFERROR(__xludf.DUMMYFUNCTION("""COMPUTED_VALUE"""),"")</f>
        <v/>
      </c>
      <c r="W78" s="3" t="str">
        <f ca="1">IFERROR(__xludf.DUMMYFUNCTION("""COMPUTED_VALUE"""),"")</f>
        <v/>
      </c>
      <c r="X78" s="3" t="str">
        <f ca="1">IFERROR(__xludf.DUMMYFUNCTION("""COMPUTED_VALUE"""),"")</f>
        <v/>
      </c>
      <c r="Y78" s="8" t="str">
        <f ca="1">IFERROR(__xludf.DUMMYFUNCTION("""COMPUTED_VALUE"""),"")</f>
        <v/>
      </c>
      <c r="Z78" s="3" t="str">
        <f ca="1">IFERROR(__xludf.DUMMYFUNCTION("""COMPUTED_VALUE"""),"")</f>
        <v/>
      </c>
      <c r="AA78" s="3" t="str">
        <f ca="1">IFERROR(__xludf.DUMMYFUNCTION("""COMPUTED_VALUE"""),"")</f>
        <v/>
      </c>
      <c r="AB78" s="3" t="str">
        <f ca="1">IFERROR(__xludf.DUMMYFUNCTION("""COMPUTED_VALUE"""),"")</f>
        <v/>
      </c>
      <c r="AC78" s="3" t="str">
        <f ca="1">IFERROR(__xludf.DUMMYFUNCTION("""COMPUTED_VALUE"""),"")</f>
        <v/>
      </c>
      <c r="AD78" s="15" t="str">
        <f ca="1">IFERROR(__xludf.DUMMYFUNCTION("""COMPUTED_VALUE"""),"")</f>
        <v/>
      </c>
    </row>
    <row r="79" spans="1:30" ht="12.75">
      <c r="A79" t="str">
        <f ca="1">IFERROR(__xludf.DUMMYFUNCTION("""COMPUTED_VALUE"""),"Senegal")</f>
        <v>Senegal</v>
      </c>
      <c r="B79" t="str">
        <f ca="1">IFERROR(__xludf.DUMMYFUNCTION("""COMPUTED_VALUE"""),"Africa")</f>
        <v>Africa</v>
      </c>
      <c r="C79" s="4" t="str">
        <f ca="1">IFERROR(__xludf.DUMMYFUNCTION("""COMPUTED_VALUE"""),"Macky Sall")</f>
        <v>Macky Sall</v>
      </c>
      <c r="D79" t="str">
        <f ca="1">IFERROR(__xludf.DUMMYFUNCTION("""COMPUTED_VALUE"""),"Head of state")</f>
        <v>Head of state</v>
      </c>
      <c r="E79" t="str">
        <f ca="1">IFERROR(__xludf.DUMMYFUNCTION("""COMPUTED_VALUE"""),"Male")</f>
        <v>Male</v>
      </c>
      <c r="F79" s="1">
        <f ca="1">IFERROR(__xludf.DUMMYFUNCTION("""COMPUTED_VALUE"""),56)</f>
        <v>56</v>
      </c>
      <c r="G79" t="str">
        <f ca="1">IFERROR(__xludf.DUMMYFUNCTION("""COMPUTED_VALUE"""),"President")</f>
        <v>President</v>
      </c>
      <c r="H79" s="10">
        <f ca="1">IFERROR(__xludf.DUMMYFUNCTION("""COMPUTED_VALUE"""),407998)</f>
        <v>407998</v>
      </c>
      <c r="I79" s="11" t="str">
        <f ca="1">IFERROR(__xludf.DUMMYFUNCTION("""COMPUTED_VALUE"""),"https://www.facebook.com/prmackysall/")</f>
        <v>https://www.facebook.com/prmackysall/</v>
      </c>
      <c r="J79" s="12">
        <f ca="1">IFERROR(__xludf.DUMMYFUNCTION("""COMPUTED_VALUE"""),407998)</f>
        <v>407998</v>
      </c>
      <c r="K79" s="13" t="str">
        <f ca="1">IFERROR(__xludf.DUMMYFUNCTION("""COMPUTED_VALUE"""),"https://twitter.com/Macky_Sall")</f>
        <v>https://twitter.com/Macky_Sall</v>
      </c>
      <c r="L79" s="12" t="str">
        <f ca="1">IFERROR(__xludf.DUMMYFUNCTION("""COMPUTED_VALUE"""),"Macky_Sall")</f>
        <v>Macky_Sall</v>
      </c>
      <c r="M79" s="12" t="str">
        <f ca="1">IFERROR(__xludf.DUMMYFUNCTION("""COMPUTED_VALUE"""),"")</f>
        <v/>
      </c>
      <c r="N79" s="12" t="str">
        <f ca="1">IFERROR(__xludf.DUMMYFUNCTION("""COMPUTED_VALUE"""),"916K")</f>
        <v>916K</v>
      </c>
      <c r="O79" s="8" t="str">
        <f ca="1">IFERROR(__xludf.DUMMYFUNCTION("""COMPUTED_VALUE"""),"")</f>
        <v/>
      </c>
      <c r="P79" s="12" t="str">
        <f ca="1">IFERROR(__xludf.DUMMYFUNCTION("""COMPUTED_VALUE"""),"")</f>
        <v/>
      </c>
      <c r="Q79" s="12" t="str">
        <f ca="1">IFERROR(__xludf.DUMMYFUNCTION("""COMPUTED_VALUE"""),"")</f>
        <v/>
      </c>
      <c r="R79" s="8" t="str">
        <f ca="1">IFERROR(__xludf.DUMMYFUNCTION("""COMPUTED_VALUE"""),"")</f>
        <v/>
      </c>
      <c r="S79" s="3" t="str">
        <f ca="1">IFERROR(__xludf.DUMMYFUNCTION("""COMPUTED_VALUE"""),"")</f>
        <v/>
      </c>
      <c r="T79" s="8" t="str">
        <f ca="1">IFERROR(__xludf.DUMMYFUNCTION("""COMPUTED_VALUE"""),"")</f>
        <v/>
      </c>
      <c r="U79" s="3" t="str">
        <f ca="1">IFERROR(__xludf.DUMMYFUNCTION("""COMPUTED_VALUE"""),"")</f>
        <v/>
      </c>
      <c r="V79" s="8" t="str">
        <f ca="1">IFERROR(__xludf.DUMMYFUNCTION("""COMPUTED_VALUE"""),"")</f>
        <v/>
      </c>
      <c r="W79" s="3" t="str">
        <f ca="1">IFERROR(__xludf.DUMMYFUNCTION("""COMPUTED_VALUE"""),"")</f>
        <v/>
      </c>
      <c r="X79" s="3" t="str">
        <f ca="1">IFERROR(__xludf.DUMMYFUNCTION("""COMPUTED_VALUE"""),"")</f>
        <v/>
      </c>
      <c r="Y79" s="8" t="str">
        <f ca="1">IFERROR(__xludf.DUMMYFUNCTION("""COMPUTED_VALUE"""),"")</f>
        <v/>
      </c>
      <c r="Z79" s="3" t="str">
        <f ca="1">IFERROR(__xludf.DUMMYFUNCTION("""COMPUTED_VALUE"""),"")</f>
        <v/>
      </c>
      <c r="AA79" s="3" t="str">
        <f ca="1">IFERROR(__xludf.DUMMYFUNCTION("""COMPUTED_VALUE"""),"")</f>
        <v/>
      </c>
      <c r="AB79" s="3" t="str">
        <f ca="1">IFERROR(__xludf.DUMMYFUNCTION("""COMPUTED_VALUE"""),"")</f>
        <v/>
      </c>
      <c r="AC79" s="3" t="str">
        <f ca="1">IFERROR(__xludf.DUMMYFUNCTION("""COMPUTED_VALUE"""),"")</f>
        <v/>
      </c>
      <c r="AD79" s="15" t="str">
        <f ca="1">IFERROR(__xludf.DUMMYFUNCTION("""COMPUTED_VALUE"""),"")</f>
        <v/>
      </c>
    </row>
    <row r="80" spans="1:30" ht="12.75">
      <c r="A80" t="str">
        <f ca="1">IFERROR(__xludf.DUMMYFUNCTION("""COMPUTED_VALUE"""),"Spain")</f>
        <v>Spain</v>
      </c>
      <c r="B80" t="str">
        <f ca="1">IFERROR(__xludf.DUMMYFUNCTION("""COMPUTED_VALUE"""),"Europe")</f>
        <v>Europe</v>
      </c>
      <c r="C80" s="4" t="str">
        <f ca="1">IFERROR(__xludf.DUMMYFUNCTION("""COMPUTED_VALUE"""),"Felipe VI")</f>
        <v>Felipe VI</v>
      </c>
      <c r="D80" t="str">
        <f ca="1">IFERROR(__xludf.DUMMYFUNCTION("""COMPUTED_VALUE"""),"Head of state")</f>
        <v>Head of state</v>
      </c>
      <c r="E80" t="str">
        <f ca="1">IFERROR(__xludf.DUMMYFUNCTION("""COMPUTED_VALUE"""),"Male")</f>
        <v>Male</v>
      </c>
      <c r="F80" s="1">
        <f ca="1">IFERROR(__xludf.DUMMYFUNCTION("""COMPUTED_VALUE"""),49)</f>
        <v>49</v>
      </c>
      <c r="G80" t="str">
        <f ca="1">IFERROR(__xludf.DUMMYFUNCTION("""COMPUTED_VALUE"""),"King")</f>
        <v>King</v>
      </c>
      <c r="H80" s="10">
        <f ca="1">IFERROR(__xludf.DUMMYFUNCTION("""COMPUTED_VALUE"""),21076)</f>
        <v>21076</v>
      </c>
      <c r="I80" s="7" t="str">
        <f ca="1">IFERROR(__xludf.DUMMYFUNCTION("""COMPUTED_VALUE"""),"")</f>
        <v/>
      </c>
      <c r="J80" s="12" t="str">
        <f ca="1">IFERROR(__xludf.DUMMYFUNCTION("""COMPUTED_VALUE"""),"")</f>
        <v/>
      </c>
      <c r="K80" s="13" t="str">
        <f ca="1">IFERROR(__xludf.DUMMYFUNCTION("""COMPUTED_VALUE"""),"https://twitter.com/casareal")</f>
        <v>https://twitter.com/casareal</v>
      </c>
      <c r="L80" s="12" t="str">
        <f ca="1">IFERROR(__xludf.DUMMYFUNCTION("""COMPUTED_VALUE"""),"Casareal")</f>
        <v>Casareal</v>
      </c>
      <c r="M80" s="12" t="str">
        <f ca="1">IFERROR(__xludf.DUMMYFUNCTION("""COMPUTED_VALUE"""),"")</f>
        <v/>
      </c>
      <c r="N80" s="12" t="str">
        <f ca="1">IFERROR(__xludf.DUMMYFUNCTION("""COMPUTED_VALUE"""),"898K")</f>
        <v>898K</v>
      </c>
      <c r="O80" s="8" t="str">
        <f ca="1">IFERROR(__xludf.DUMMYFUNCTION("""COMPUTED_VALUE"""),"")</f>
        <v/>
      </c>
      <c r="P80" s="12" t="str">
        <f ca="1">IFERROR(__xludf.DUMMYFUNCTION("""COMPUTED_VALUE"""),"")</f>
        <v/>
      </c>
      <c r="Q80" s="12" t="str">
        <f ca="1">IFERROR(__xludf.DUMMYFUNCTION("""COMPUTED_VALUE"""),"")</f>
        <v/>
      </c>
      <c r="R80" s="13" t="str">
        <f ca="1">IFERROR(__xludf.DUMMYFUNCTION("""COMPUTED_VALUE"""),"https://www.youtube.com/user/casarealtv")</f>
        <v>https://www.youtube.com/user/casarealtv</v>
      </c>
      <c r="S80" s="12">
        <f ca="1">IFERROR(__xludf.DUMMYFUNCTION("""COMPUTED_VALUE"""),21076)</f>
        <v>21076</v>
      </c>
      <c r="T80" s="8" t="str">
        <f ca="1">IFERROR(__xludf.DUMMYFUNCTION("""COMPUTED_VALUE"""),"")</f>
        <v/>
      </c>
      <c r="U80" s="3" t="str">
        <f ca="1">IFERROR(__xludf.DUMMYFUNCTION("""COMPUTED_VALUE"""),"")</f>
        <v/>
      </c>
      <c r="V80" s="8" t="str">
        <f ca="1">IFERROR(__xludf.DUMMYFUNCTION("""COMPUTED_VALUE"""),"")</f>
        <v/>
      </c>
      <c r="W80" s="3" t="str">
        <f ca="1">IFERROR(__xludf.DUMMYFUNCTION("""COMPUTED_VALUE"""),"")</f>
        <v/>
      </c>
      <c r="X80" s="3" t="str">
        <f ca="1">IFERROR(__xludf.DUMMYFUNCTION("""COMPUTED_VALUE"""),"")</f>
        <v/>
      </c>
      <c r="Y80" s="8" t="str">
        <f ca="1">IFERROR(__xludf.DUMMYFUNCTION("""COMPUTED_VALUE"""),"")</f>
        <v/>
      </c>
      <c r="Z80" s="3" t="str">
        <f ca="1">IFERROR(__xludf.DUMMYFUNCTION("""COMPUTED_VALUE"""),"")</f>
        <v/>
      </c>
      <c r="AA80" s="3" t="str">
        <f ca="1">IFERROR(__xludf.DUMMYFUNCTION("""COMPUTED_VALUE"""),"")</f>
        <v/>
      </c>
      <c r="AB80" s="3" t="str">
        <f ca="1">IFERROR(__xludf.DUMMYFUNCTION("""COMPUTED_VALUE"""),"")</f>
        <v/>
      </c>
      <c r="AC80" s="3" t="str">
        <f ca="1">IFERROR(__xludf.DUMMYFUNCTION("""COMPUTED_VALUE"""),"")</f>
        <v/>
      </c>
      <c r="AD80" s="15" t="str">
        <f ca="1">IFERROR(__xludf.DUMMYFUNCTION("""COMPUTED_VALUE"""),"")</f>
        <v/>
      </c>
    </row>
    <row r="81" spans="1:30" ht="12.75">
      <c r="A81" t="str">
        <f ca="1">IFERROR(__xludf.DUMMYFUNCTION("""COMPUTED_VALUE"""),"Panama")</f>
        <v>Panama</v>
      </c>
      <c r="B81" t="str">
        <f ca="1">IFERROR(__xludf.DUMMYFUNCTION("""COMPUTED_VALUE"""),"North America")</f>
        <v>North America</v>
      </c>
      <c r="C81" s="4" t="str">
        <f ca="1">IFERROR(__xludf.DUMMYFUNCTION("""COMPUTED_VALUE"""),"Juan Carlos Varela")</f>
        <v>Juan Carlos Varela</v>
      </c>
      <c r="D81" t="str">
        <f ca="1">IFERROR(__xludf.DUMMYFUNCTION("""COMPUTED_VALUE"""),"Head of both state and government")</f>
        <v>Head of both state and government</v>
      </c>
      <c r="E81" t="str">
        <f ca="1">IFERROR(__xludf.DUMMYFUNCTION("""COMPUTED_VALUE"""),"Male")</f>
        <v>Male</v>
      </c>
      <c r="F81" s="1">
        <f ca="1">IFERROR(__xludf.DUMMYFUNCTION("""COMPUTED_VALUE"""),54)</f>
        <v>54</v>
      </c>
      <c r="G81" t="str">
        <f ca="1">IFERROR(__xludf.DUMMYFUNCTION("""COMPUTED_VALUE"""),"President")</f>
        <v>President</v>
      </c>
      <c r="H81" s="10">
        <f ca="1">IFERROR(__xludf.DUMMYFUNCTION("""COMPUTED_VALUE"""),279342)</f>
        <v>279342</v>
      </c>
      <c r="I81" s="11" t="str">
        <f ca="1">IFERROR(__xludf.DUMMYFUNCTION("""COMPUTED_VALUE"""),"https://www.facebook.com/VarelaJC/")</f>
        <v>https://www.facebook.com/VarelaJC/</v>
      </c>
      <c r="J81" s="12">
        <f ca="1">IFERROR(__xludf.DUMMYFUNCTION("""COMPUTED_VALUE"""),279342)</f>
        <v>279342</v>
      </c>
      <c r="K81" s="13" t="str">
        <f ca="1">IFERROR(__xludf.DUMMYFUNCTION("""COMPUTED_VALUE"""),"https://twitter.com/JC_Varela")</f>
        <v>https://twitter.com/JC_Varela</v>
      </c>
      <c r="L81" s="12" t="str">
        <f ca="1">IFERROR(__xludf.DUMMYFUNCTION("""COMPUTED_VALUE"""),"Jc_Varela")</f>
        <v>Jc_Varela</v>
      </c>
      <c r="M81" s="12" t="str">
        <f ca="1">IFERROR(__xludf.DUMMYFUNCTION("""COMPUTED_VALUE"""),"")</f>
        <v/>
      </c>
      <c r="N81" s="12" t="str">
        <f ca="1">IFERROR(__xludf.DUMMYFUNCTION("""COMPUTED_VALUE"""),"554K")</f>
        <v>554K</v>
      </c>
      <c r="O81" s="8" t="str">
        <f ca="1">IFERROR(__xludf.DUMMYFUNCTION("""COMPUTED_VALUE"""),"")</f>
        <v/>
      </c>
      <c r="P81" s="12" t="str">
        <f ca="1">IFERROR(__xludf.DUMMYFUNCTION("""COMPUTED_VALUE"""),"")</f>
        <v/>
      </c>
      <c r="Q81" s="12" t="str">
        <f ca="1">IFERROR(__xludf.DUMMYFUNCTION("""COMPUTED_VALUE"""),"")</f>
        <v/>
      </c>
      <c r="R81" s="8" t="str">
        <f ca="1">IFERROR(__xludf.DUMMYFUNCTION("""COMPUTED_VALUE"""),"")</f>
        <v/>
      </c>
      <c r="S81" s="3" t="str">
        <f ca="1">IFERROR(__xludf.DUMMYFUNCTION("""COMPUTED_VALUE"""),"")</f>
        <v/>
      </c>
      <c r="T81" s="8" t="str">
        <f ca="1">IFERROR(__xludf.DUMMYFUNCTION("""COMPUTED_VALUE"""),"")</f>
        <v/>
      </c>
      <c r="U81" s="3" t="str">
        <f ca="1">IFERROR(__xludf.DUMMYFUNCTION("""COMPUTED_VALUE"""),"")</f>
        <v/>
      </c>
      <c r="V81" s="8" t="str">
        <f ca="1">IFERROR(__xludf.DUMMYFUNCTION("""COMPUTED_VALUE"""),"")</f>
        <v/>
      </c>
      <c r="W81" s="3" t="str">
        <f ca="1">IFERROR(__xludf.DUMMYFUNCTION("""COMPUTED_VALUE"""),"")</f>
        <v/>
      </c>
      <c r="X81" s="3" t="str">
        <f ca="1">IFERROR(__xludf.DUMMYFUNCTION("""COMPUTED_VALUE"""),"")</f>
        <v/>
      </c>
      <c r="Y81" s="8" t="str">
        <f ca="1">IFERROR(__xludf.DUMMYFUNCTION("""COMPUTED_VALUE"""),"")</f>
        <v/>
      </c>
      <c r="Z81" s="3" t="str">
        <f ca="1">IFERROR(__xludf.DUMMYFUNCTION("""COMPUTED_VALUE"""),"")</f>
        <v/>
      </c>
      <c r="AA81" s="3" t="str">
        <f ca="1">IFERROR(__xludf.DUMMYFUNCTION("""COMPUTED_VALUE"""),"")</f>
        <v/>
      </c>
      <c r="AB81" s="3" t="str">
        <f ca="1">IFERROR(__xludf.DUMMYFUNCTION("""COMPUTED_VALUE"""),"")</f>
        <v/>
      </c>
      <c r="AC81" s="3" t="str">
        <f ca="1">IFERROR(__xludf.DUMMYFUNCTION("""COMPUTED_VALUE"""),"")</f>
        <v/>
      </c>
      <c r="AD81" s="15" t="str">
        <f ca="1">IFERROR(__xludf.DUMMYFUNCTION("""COMPUTED_VALUE"""),"")</f>
        <v/>
      </c>
    </row>
    <row r="82" spans="1:30" ht="12.75">
      <c r="A82" t="str">
        <f ca="1">IFERROR(__xludf.DUMMYFUNCTION("""COMPUTED_VALUE"""),"Sweden")</f>
        <v>Sweden</v>
      </c>
      <c r="B82" t="str">
        <f ca="1">IFERROR(__xludf.DUMMYFUNCTION("""COMPUTED_VALUE"""),"Europe")</f>
        <v>Europe</v>
      </c>
      <c r="C82" s="4" t="str">
        <f ca="1">IFERROR(__xludf.DUMMYFUNCTION("""COMPUTED_VALUE"""),"Carl XVI Gustaf")</f>
        <v>Carl XVI Gustaf</v>
      </c>
      <c r="D82" t="str">
        <f ca="1">IFERROR(__xludf.DUMMYFUNCTION("""COMPUTED_VALUE"""),"Head of state")</f>
        <v>Head of state</v>
      </c>
      <c r="E82" t="str">
        <f ca="1">IFERROR(__xludf.DUMMYFUNCTION("""COMPUTED_VALUE"""),"Male")</f>
        <v>Male</v>
      </c>
      <c r="F82" s="1">
        <f ca="1">IFERROR(__xludf.DUMMYFUNCTION("""COMPUTED_VALUE"""),71)</f>
        <v>71</v>
      </c>
      <c r="G82" t="str">
        <f ca="1">IFERROR(__xludf.DUMMYFUNCTION("""COMPUTED_VALUE"""),"King")</f>
        <v>King</v>
      </c>
      <c r="H82" s="10" t="str">
        <f ca="1">IFERROR(__xludf.DUMMYFUNCTION("""COMPUTED_VALUE"""),"#N/A")</f>
        <v>#N/A</v>
      </c>
      <c r="I82" s="11" t="str">
        <f ca="1">IFERROR(__xludf.DUMMYFUNCTION("""COMPUTED_VALUE"""),"https://www.facebook.com/Kungahuset/")</f>
        <v>https://www.facebook.com/Kungahuset/</v>
      </c>
      <c r="J82" s="12">
        <f ca="1">IFERROR(__xludf.DUMMYFUNCTION("""COMPUTED_VALUE"""),486204)</f>
        <v>486204</v>
      </c>
      <c r="K82" s="8" t="str">
        <f ca="1">IFERROR(__xludf.DUMMYFUNCTION("""COMPUTED_VALUE"""),"")</f>
        <v/>
      </c>
      <c r="L82" s="12" t="str">
        <f ca="1">IFERROR(__xludf.DUMMYFUNCTION("""COMPUTED_VALUE"""),"")</f>
        <v/>
      </c>
      <c r="M82" s="12" t="str">
        <f ca="1">IFERROR(__xludf.DUMMYFUNCTION("""COMPUTED_VALUE"""),"")</f>
        <v/>
      </c>
      <c r="N82" s="12" t="str">
        <f ca="1">IFERROR(__xludf.DUMMYFUNCTION("""COMPUTED_VALUE"""),"")</f>
        <v/>
      </c>
      <c r="O82" s="13" t="str">
        <f ca="1">IFERROR(__xludf.DUMMYFUNCTION("""COMPUTED_VALUE"""),"https://www.instagram.com/kungahuset/")</f>
        <v>https://www.instagram.com/kungahuset/</v>
      </c>
      <c r="P82" s="12" t="str">
        <f ca="1">IFERROR(__xludf.DUMMYFUNCTION("""COMPUTED_VALUE"""),"kungahuset")</f>
        <v>kungahuset</v>
      </c>
      <c r="Q82" s="12" t="str">
        <f ca="1">IFERROR(__xludf.DUMMYFUNCTION("""COMPUTED_VALUE"""),"#N/A")</f>
        <v>#N/A</v>
      </c>
      <c r="R82" s="8" t="str">
        <f ca="1">IFERROR(__xludf.DUMMYFUNCTION("""COMPUTED_VALUE"""),"")</f>
        <v/>
      </c>
      <c r="S82" s="3" t="str">
        <f ca="1">IFERROR(__xludf.DUMMYFUNCTION("""COMPUTED_VALUE"""),"")</f>
        <v/>
      </c>
      <c r="T82" s="8" t="str">
        <f ca="1">IFERROR(__xludf.DUMMYFUNCTION("""COMPUTED_VALUE"""),"")</f>
        <v/>
      </c>
      <c r="U82" s="3" t="str">
        <f ca="1">IFERROR(__xludf.DUMMYFUNCTION("""COMPUTED_VALUE"""),"")</f>
        <v/>
      </c>
      <c r="V82" s="8" t="str">
        <f ca="1">IFERROR(__xludf.DUMMYFUNCTION("""COMPUTED_VALUE"""),"")</f>
        <v/>
      </c>
      <c r="W82" s="3" t="str">
        <f ca="1">IFERROR(__xludf.DUMMYFUNCTION("""COMPUTED_VALUE"""),"")</f>
        <v/>
      </c>
      <c r="X82" s="3" t="str">
        <f ca="1">IFERROR(__xludf.DUMMYFUNCTION("""COMPUTED_VALUE"""),"")</f>
        <v/>
      </c>
      <c r="Y82" s="8" t="str">
        <f ca="1">IFERROR(__xludf.DUMMYFUNCTION("""COMPUTED_VALUE"""),"")</f>
        <v/>
      </c>
      <c r="Z82" s="3" t="str">
        <f ca="1">IFERROR(__xludf.DUMMYFUNCTION("""COMPUTED_VALUE"""),"")</f>
        <v/>
      </c>
      <c r="AA82" s="3" t="str">
        <f ca="1">IFERROR(__xludf.DUMMYFUNCTION("""COMPUTED_VALUE"""),"")</f>
        <v/>
      </c>
      <c r="AB82" s="3" t="str">
        <f ca="1">IFERROR(__xludf.DUMMYFUNCTION("""COMPUTED_VALUE"""),"")</f>
        <v/>
      </c>
      <c r="AC82" s="3" t="str">
        <f ca="1">IFERROR(__xludf.DUMMYFUNCTION("""COMPUTED_VALUE"""),"")</f>
        <v/>
      </c>
      <c r="AD82" s="15" t="str">
        <f ca="1">IFERROR(__xludf.DUMMYFUNCTION("""COMPUTED_VALUE"""),"")</f>
        <v/>
      </c>
    </row>
    <row r="83" spans="1:30" ht="12.75">
      <c r="A83" t="str">
        <f ca="1">IFERROR(__xludf.DUMMYFUNCTION("""COMPUTED_VALUE"""),"Guinea")</f>
        <v>Guinea</v>
      </c>
      <c r="B83" t="str">
        <f ca="1">IFERROR(__xludf.DUMMYFUNCTION("""COMPUTED_VALUE"""),"Africa")</f>
        <v>Africa</v>
      </c>
      <c r="C83" s="4" t="str">
        <f ca="1">IFERROR(__xludf.DUMMYFUNCTION("""COMPUTED_VALUE"""),"Alpha Condé")</f>
        <v>Alpha Condé</v>
      </c>
      <c r="D83" t="str">
        <f ca="1">IFERROR(__xludf.DUMMYFUNCTION("""COMPUTED_VALUE"""),"Head of state")</f>
        <v>Head of state</v>
      </c>
      <c r="E83" t="str">
        <f ca="1">IFERROR(__xludf.DUMMYFUNCTION("""COMPUTED_VALUE"""),"Male")</f>
        <v>Male</v>
      </c>
      <c r="F83" s="1">
        <f ca="1">IFERROR(__xludf.DUMMYFUNCTION("""COMPUTED_VALUE"""),79)</f>
        <v>79</v>
      </c>
      <c r="G83" t="str">
        <f ca="1">IFERROR(__xludf.DUMMYFUNCTION("""COMPUTED_VALUE"""),"President")</f>
        <v>President</v>
      </c>
      <c r="H83" s="10">
        <f ca="1">IFERROR(__xludf.DUMMYFUNCTION("""COMPUTED_VALUE"""),761160)</f>
        <v>761160</v>
      </c>
      <c r="I83" s="11" t="str">
        <f ca="1">IFERROR(__xludf.DUMMYFUNCTION("""COMPUTED_VALUE"""),"https://www.facebook.com/PresidentAlphaCondeGuinee/")</f>
        <v>https://www.facebook.com/PresidentAlphaCondeGuinee/</v>
      </c>
      <c r="J83" s="12">
        <f ca="1">IFERROR(__xludf.DUMMYFUNCTION("""COMPUTED_VALUE"""),761160)</f>
        <v>761160</v>
      </c>
      <c r="K83" s="8" t="str">
        <f ca="1">IFERROR(__xludf.DUMMYFUNCTION("""COMPUTED_VALUE"""),"")</f>
        <v/>
      </c>
      <c r="L83" s="12" t="str">
        <f ca="1">IFERROR(__xludf.DUMMYFUNCTION("""COMPUTED_VALUE"""),"")</f>
        <v/>
      </c>
      <c r="M83" s="12" t="str">
        <f ca="1">IFERROR(__xludf.DUMMYFUNCTION("""COMPUTED_VALUE"""),"")</f>
        <v/>
      </c>
      <c r="N83" s="12" t="str">
        <f ca="1">IFERROR(__xludf.DUMMYFUNCTION("""COMPUTED_VALUE"""),"")</f>
        <v/>
      </c>
      <c r="O83" s="8" t="str">
        <f ca="1">IFERROR(__xludf.DUMMYFUNCTION("""COMPUTED_VALUE"""),"")</f>
        <v/>
      </c>
      <c r="P83" s="12" t="str">
        <f ca="1">IFERROR(__xludf.DUMMYFUNCTION("""COMPUTED_VALUE"""),"")</f>
        <v/>
      </c>
      <c r="Q83" s="12" t="str">
        <f ca="1">IFERROR(__xludf.DUMMYFUNCTION("""COMPUTED_VALUE"""),"")</f>
        <v/>
      </c>
      <c r="R83" s="8" t="str">
        <f ca="1">IFERROR(__xludf.DUMMYFUNCTION("""COMPUTED_VALUE"""),"")</f>
        <v/>
      </c>
      <c r="S83" s="3" t="str">
        <f ca="1">IFERROR(__xludf.DUMMYFUNCTION("""COMPUTED_VALUE"""),"")</f>
        <v/>
      </c>
      <c r="T83" s="8" t="str">
        <f ca="1">IFERROR(__xludf.DUMMYFUNCTION("""COMPUTED_VALUE"""),"")</f>
        <v/>
      </c>
      <c r="U83" s="3" t="str">
        <f ca="1">IFERROR(__xludf.DUMMYFUNCTION("""COMPUTED_VALUE"""),"")</f>
        <v/>
      </c>
      <c r="V83" s="8" t="str">
        <f ca="1">IFERROR(__xludf.DUMMYFUNCTION("""COMPUTED_VALUE"""),"")</f>
        <v/>
      </c>
      <c r="W83" s="3" t="str">
        <f ca="1">IFERROR(__xludf.DUMMYFUNCTION("""COMPUTED_VALUE"""),"")</f>
        <v/>
      </c>
      <c r="X83" s="3" t="str">
        <f ca="1">IFERROR(__xludf.DUMMYFUNCTION("""COMPUTED_VALUE"""),"")</f>
        <v/>
      </c>
      <c r="Y83" s="8" t="str">
        <f ca="1">IFERROR(__xludf.DUMMYFUNCTION("""COMPUTED_VALUE"""),"")</f>
        <v/>
      </c>
      <c r="Z83" s="3" t="str">
        <f ca="1">IFERROR(__xludf.DUMMYFUNCTION("""COMPUTED_VALUE"""),"")</f>
        <v/>
      </c>
      <c r="AA83" s="3" t="str">
        <f ca="1">IFERROR(__xludf.DUMMYFUNCTION("""COMPUTED_VALUE"""),"")</f>
        <v/>
      </c>
      <c r="AB83" s="3" t="str">
        <f ca="1">IFERROR(__xludf.DUMMYFUNCTION("""COMPUTED_VALUE"""),"")</f>
        <v/>
      </c>
      <c r="AC83" s="3" t="str">
        <f ca="1">IFERROR(__xludf.DUMMYFUNCTION("""COMPUTED_VALUE"""),"")</f>
        <v/>
      </c>
      <c r="AD83" s="15" t="str">
        <f ca="1">IFERROR(__xludf.DUMMYFUNCTION("""COMPUTED_VALUE"""),"")</f>
        <v/>
      </c>
    </row>
    <row r="84" spans="1:30" ht="12.75">
      <c r="A84" t="str">
        <f ca="1">IFERROR(__xludf.DUMMYFUNCTION("""COMPUTED_VALUE"""),"Taiwan (Republic of China)")</f>
        <v>Taiwan (Republic of China)</v>
      </c>
      <c r="B84" t="str">
        <f ca="1">IFERROR(__xludf.DUMMYFUNCTION("""COMPUTED_VALUE"""),"Asia")</f>
        <v>Asia</v>
      </c>
      <c r="C84" s="4" t="str">
        <f ca="1">IFERROR(__xludf.DUMMYFUNCTION("""COMPUTED_VALUE"""),"William Lai")</f>
        <v>William Lai</v>
      </c>
      <c r="D84" t="str">
        <f ca="1">IFERROR(__xludf.DUMMYFUNCTION("""COMPUTED_VALUE"""),"Head of government")</f>
        <v>Head of government</v>
      </c>
      <c r="E84" t="str">
        <f ca="1">IFERROR(__xludf.DUMMYFUNCTION("""COMPUTED_VALUE"""),"Male")</f>
        <v>Male</v>
      </c>
      <c r="F84" s="1">
        <f ca="1">IFERROR(__xludf.DUMMYFUNCTION("""COMPUTED_VALUE"""),58)</f>
        <v>58</v>
      </c>
      <c r="G84" t="str">
        <f ca="1">IFERROR(__xludf.DUMMYFUNCTION("""COMPUTED_VALUE"""),"President of the Executive Yuan")</f>
        <v>President of the Executive Yuan</v>
      </c>
      <c r="H84" s="10">
        <f ca="1">IFERROR(__xludf.DUMMYFUNCTION("""COMPUTED_VALUE"""),694737)</f>
        <v>694737</v>
      </c>
      <c r="I84" s="11" t="str">
        <f ca="1">IFERROR(__xludf.DUMMYFUNCTION("""COMPUTED_VALUE"""),"https://www.facebook.com/chingte/")</f>
        <v>https://www.facebook.com/chingte/</v>
      </c>
      <c r="J84" s="12">
        <f ca="1">IFERROR(__xludf.DUMMYFUNCTION("""COMPUTED_VALUE"""),694737)</f>
        <v>694737</v>
      </c>
      <c r="K84" s="8" t="str">
        <f ca="1">IFERROR(__xludf.DUMMYFUNCTION("""COMPUTED_VALUE"""),"")</f>
        <v/>
      </c>
      <c r="L84" s="12" t="str">
        <f ca="1">IFERROR(__xludf.DUMMYFUNCTION("""COMPUTED_VALUE"""),"")</f>
        <v/>
      </c>
      <c r="M84" s="12" t="str">
        <f ca="1">IFERROR(__xludf.DUMMYFUNCTION("""COMPUTED_VALUE"""),"")</f>
        <v/>
      </c>
      <c r="N84" s="12" t="str">
        <f ca="1">IFERROR(__xludf.DUMMYFUNCTION("""COMPUTED_VALUE"""),"")</f>
        <v/>
      </c>
      <c r="O84" s="8" t="str">
        <f ca="1">IFERROR(__xludf.DUMMYFUNCTION("""COMPUTED_VALUE"""),"")</f>
        <v/>
      </c>
      <c r="P84" s="12" t="str">
        <f ca="1">IFERROR(__xludf.DUMMYFUNCTION("""COMPUTED_VALUE"""),"")</f>
        <v/>
      </c>
      <c r="Q84" s="12" t="str">
        <f ca="1">IFERROR(__xludf.DUMMYFUNCTION("""COMPUTED_VALUE"""),"")</f>
        <v/>
      </c>
      <c r="R84" s="8" t="str">
        <f ca="1">IFERROR(__xludf.DUMMYFUNCTION("""COMPUTED_VALUE"""),"")</f>
        <v/>
      </c>
      <c r="S84" s="3" t="str">
        <f ca="1">IFERROR(__xludf.DUMMYFUNCTION("""COMPUTED_VALUE"""),"")</f>
        <v/>
      </c>
      <c r="T84" s="8" t="str">
        <f ca="1">IFERROR(__xludf.DUMMYFUNCTION("""COMPUTED_VALUE"""),"")</f>
        <v/>
      </c>
      <c r="U84" s="3" t="str">
        <f ca="1">IFERROR(__xludf.DUMMYFUNCTION("""COMPUTED_VALUE"""),"")</f>
        <v/>
      </c>
      <c r="V84" s="8" t="str">
        <f ca="1">IFERROR(__xludf.DUMMYFUNCTION("""COMPUTED_VALUE"""),"")</f>
        <v/>
      </c>
      <c r="W84" s="3" t="str">
        <f ca="1">IFERROR(__xludf.DUMMYFUNCTION("""COMPUTED_VALUE"""),"")</f>
        <v/>
      </c>
      <c r="X84" s="3" t="str">
        <f ca="1">IFERROR(__xludf.DUMMYFUNCTION("""COMPUTED_VALUE"""),"")</f>
        <v/>
      </c>
      <c r="Y84" s="8" t="str">
        <f ca="1">IFERROR(__xludf.DUMMYFUNCTION("""COMPUTED_VALUE"""),"")</f>
        <v/>
      </c>
      <c r="Z84" s="3" t="str">
        <f ca="1">IFERROR(__xludf.DUMMYFUNCTION("""COMPUTED_VALUE"""),"")</f>
        <v/>
      </c>
      <c r="AA84" s="3" t="str">
        <f ca="1">IFERROR(__xludf.DUMMYFUNCTION("""COMPUTED_VALUE"""),"")</f>
        <v/>
      </c>
      <c r="AB84" s="3" t="str">
        <f ca="1">IFERROR(__xludf.DUMMYFUNCTION("""COMPUTED_VALUE"""),"")</f>
        <v/>
      </c>
      <c r="AC84" s="3" t="str">
        <f ca="1">IFERROR(__xludf.DUMMYFUNCTION("""COMPUTED_VALUE"""),"")</f>
        <v/>
      </c>
      <c r="AD84" s="15" t="str">
        <f ca="1">IFERROR(__xludf.DUMMYFUNCTION("""COMPUTED_VALUE"""),"")</f>
        <v/>
      </c>
    </row>
    <row r="85" spans="1:30" ht="12.75">
      <c r="A85" t="str">
        <f ca="1">IFERROR(__xludf.DUMMYFUNCTION("""COMPUTED_VALUE"""),"Netherlands")</f>
        <v>Netherlands</v>
      </c>
      <c r="B85" t="str">
        <f ca="1">IFERROR(__xludf.DUMMYFUNCTION("""COMPUTED_VALUE"""),"Europe")</f>
        <v>Europe</v>
      </c>
      <c r="C85" s="4" t="str">
        <f ca="1">IFERROR(__xludf.DUMMYFUNCTION("""COMPUTED_VALUE"""),"Willem-Alexander")</f>
        <v>Willem-Alexander</v>
      </c>
      <c r="D85" t="str">
        <f ca="1">IFERROR(__xludf.DUMMYFUNCTION("""COMPUTED_VALUE"""),"Head of state")</f>
        <v>Head of state</v>
      </c>
      <c r="E85" t="str">
        <f ca="1">IFERROR(__xludf.DUMMYFUNCTION("""COMPUTED_VALUE"""),"Male")</f>
        <v>Male</v>
      </c>
      <c r="F85" s="1">
        <f ca="1">IFERROR(__xludf.DUMMYFUNCTION("""COMPUTED_VALUE"""),50)</f>
        <v>50</v>
      </c>
      <c r="G85" t="str">
        <f ca="1">IFERROR(__xludf.DUMMYFUNCTION("""COMPUTED_VALUE"""),"King")</f>
        <v>King</v>
      </c>
      <c r="H85" s="10" t="str">
        <f ca="1">IFERROR(__xludf.DUMMYFUNCTION("""COMPUTED_VALUE"""),"#N/A")</f>
        <v>#N/A</v>
      </c>
      <c r="I85" s="11" t="str">
        <f ca="1">IFERROR(__xludf.DUMMYFUNCTION("""COMPUTED_VALUE"""),"https://www.facebook.com/HetKoninklijkHuis/")</f>
        <v>https://www.facebook.com/HetKoninklijkHuis/</v>
      </c>
      <c r="J85" s="12">
        <f ca="1">IFERROR(__xludf.DUMMYFUNCTION("""COMPUTED_VALUE"""),298852)</f>
        <v>298852</v>
      </c>
      <c r="K85" s="13" t="str">
        <f ca="1">IFERROR(__xludf.DUMMYFUNCTION("""COMPUTED_VALUE"""),"https://twitter.com/koninklijkhuis")</f>
        <v>https://twitter.com/koninklijkhuis</v>
      </c>
      <c r="L85" s="12" t="str">
        <f ca="1">IFERROR(__xludf.DUMMYFUNCTION("""COMPUTED_VALUE"""),"Koninklijkhuis")</f>
        <v>Koninklijkhuis</v>
      </c>
      <c r="M85" s="12" t="str">
        <f ca="1">IFERROR(__xludf.DUMMYFUNCTION("""COMPUTED_VALUE"""),"")</f>
        <v/>
      </c>
      <c r="N85" s="12" t="str">
        <f ca="1">IFERROR(__xludf.DUMMYFUNCTION("""COMPUTED_VALUE"""),"305K")</f>
        <v>305K</v>
      </c>
      <c r="O85" s="13" t="str">
        <f ca="1">IFERROR(__xludf.DUMMYFUNCTION("""COMPUTED_VALUE"""),"https://www.instagram.com/koninklijkhuis/")</f>
        <v>https://www.instagram.com/koninklijkhuis/</v>
      </c>
      <c r="P85" s="12" t="str">
        <f ca="1">IFERROR(__xludf.DUMMYFUNCTION("""COMPUTED_VALUE"""),"koninklijkhuis")</f>
        <v>koninklijkhuis</v>
      </c>
      <c r="Q85" s="12" t="str">
        <f ca="1">IFERROR(__xludf.DUMMYFUNCTION("""COMPUTED_VALUE"""),"#N/A")</f>
        <v>#N/A</v>
      </c>
      <c r="R85" s="8" t="str">
        <f ca="1">IFERROR(__xludf.DUMMYFUNCTION("""COMPUTED_VALUE"""),"")</f>
        <v/>
      </c>
      <c r="S85" s="3" t="str">
        <f ca="1">IFERROR(__xludf.DUMMYFUNCTION("""COMPUTED_VALUE"""),"")</f>
        <v/>
      </c>
      <c r="T85" s="8" t="str">
        <f ca="1">IFERROR(__xludf.DUMMYFUNCTION("""COMPUTED_VALUE"""),"")</f>
        <v/>
      </c>
      <c r="U85" s="3" t="str">
        <f ca="1">IFERROR(__xludf.DUMMYFUNCTION("""COMPUTED_VALUE"""),"")</f>
        <v/>
      </c>
      <c r="V85" s="8" t="str">
        <f ca="1">IFERROR(__xludf.DUMMYFUNCTION("""COMPUTED_VALUE"""),"")</f>
        <v/>
      </c>
      <c r="W85" s="3" t="str">
        <f ca="1">IFERROR(__xludf.DUMMYFUNCTION("""COMPUTED_VALUE"""),"")</f>
        <v/>
      </c>
      <c r="X85" s="3" t="str">
        <f ca="1">IFERROR(__xludf.DUMMYFUNCTION("""COMPUTED_VALUE"""),"")</f>
        <v/>
      </c>
      <c r="Y85" s="8" t="str">
        <f ca="1">IFERROR(__xludf.DUMMYFUNCTION("""COMPUTED_VALUE"""),"")</f>
        <v/>
      </c>
      <c r="Z85" s="3" t="str">
        <f ca="1">IFERROR(__xludf.DUMMYFUNCTION("""COMPUTED_VALUE"""),"")</f>
        <v/>
      </c>
      <c r="AA85" s="3" t="str">
        <f ca="1">IFERROR(__xludf.DUMMYFUNCTION("""COMPUTED_VALUE"""),"")</f>
        <v/>
      </c>
      <c r="AB85" s="3" t="str">
        <f ca="1">IFERROR(__xludf.DUMMYFUNCTION("""COMPUTED_VALUE"""),"")</f>
        <v/>
      </c>
      <c r="AC85" s="3" t="str">
        <f ca="1">IFERROR(__xludf.DUMMYFUNCTION("""COMPUTED_VALUE"""),"")</f>
        <v/>
      </c>
      <c r="AD85" s="15" t="str">
        <f ca="1">IFERROR(__xludf.DUMMYFUNCTION("""COMPUTED_VALUE"""),"")</f>
        <v/>
      </c>
    </row>
    <row r="86" spans="1:30" ht="12.75">
      <c r="A86" t="str">
        <f ca="1">IFERROR(__xludf.DUMMYFUNCTION("""COMPUTED_VALUE"""),"Sri Lanka")</f>
        <v>Sri Lanka</v>
      </c>
      <c r="B86" t="str">
        <f ca="1">IFERROR(__xludf.DUMMYFUNCTION("""COMPUTED_VALUE"""),"Asia")</f>
        <v>Asia</v>
      </c>
      <c r="C86" s="4" t="str">
        <f ca="1">IFERROR(__xludf.DUMMYFUNCTION("""COMPUTED_VALUE"""),"Ranil Wickremesinghe")</f>
        <v>Ranil Wickremesinghe</v>
      </c>
      <c r="D86" t="str">
        <f ca="1">IFERROR(__xludf.DUMMYFUNCTION("""COMPUTED_VALUE"""),"Head of government")</f>
        <v>Head of government</v>
      </c>
      <c r="E86" t="str">
        <f ca="1">IFERROR(__xludf.DUMMYFUNCTION("""COMPUTED_VALUE"""),"Male")</f>
        <v>Male</v>
      </c>
      <c r="F86" s="1">
        <f ca="1">IFERROR(__xludf.DUMMYFUNCTION("""COMPUTED_VALUE"""),68)</f>
        <v>68</v>
      </c>
      <c r="G86" t="str">
        <f ca="1">IFERROR(__xludf.DUMMYFUNCTION("""COMPUTED_VALUE"""),"Prime Minister")</f>
        <v>Prime Minister</v>
      </c>
      <c r="H86" s="10">
        <f ca="1">IFERROR(__xludf.DUMMYFUNCTION("""COMPUTED_VALUE"""),539675)</f>
        <v>539675</v>
      </c>
      <c r="I86" s="11" t="str">
        <f ca="1">IFERROR(__xludf.DUMMYFUNCTION("""COMPUTED_VALUE"""),"https://www.facebook.com/ranil.wickremesinghe.leader/")</f>
        <v>https://www.facebook.com/ranil.wickremesinghe.leader/</v>
      </c>
      <c r="J86" s="12">
        <f ca="1">IFERROR(__xludf.DUMMYFUNCTION("""COMPUTED_VALUE"""),539675)</f>
        <v>539675</v>
      </c>
      <c r="K86" s="13" t="str">
        <f ca="1">IFERROR(__xludf.DUMMYFUNCTION("""COMPUTED_VALUE"""),"https://twitter.com/RW_UNP")</f>
        <v>https://twitter.com/RW_UNP</v>
      </c>
      <c r="L86" s="12" t="str">
        <f ca="1">IFERROR(__xludf.DUMMYFUNCTION("""COMPUTED_VALUE"""),"Rw_Unp")</f>
        <v>Rw_Unp</v>
      </c>
      <c r="M86" s="12" t="str">
        <f ca="1">IFERROR(__xludf.DUMMYFUNCTION("""COMPUTED_VALUE"""),"")</f>
        <v/>
      </c>
      <c r="N86" s="12" t="str">
        <f ca="1">IFERROR(__xludf.DUMMYFUNCTION("""COMPUTED_VALUE"""),"239K")</f>
        <v>239K</v>
      </c>
      <c r="O86" s="8" t="str">
        <f ca="1">IFERROR(__xludf.DUMMYFUNCTION("""COMPUTED_VALUE"""),"")</f>
        <v/>
      </c>
      <c r="P86" s="12" t="str">
        <f ca="1">IFERROR(__xludf.DUMMYFUNCTION("""COMPUTED_VALUE"""),"")</f>
        <v/>
      </c>
      <c r="Q86" s="12" t="str">
        <f ca="1">IFERROR(__xludf.DUMMYFUNCTION("""COMPUTED_VALUE"""),"")</f>
        <v/>
      </c>
      <c r="R86" s="8" t="str">
        <f ca="1">IFERROR(__xludf.DUMMYFUNCTION("""COMPUTED_VALUE"""),"")</f>
        <v/>
      </c>
      <c r="S86" s="3" t="str">
        <f ca="1">IFERROR(__xludf.DUMMYFUNCTION("""COMPUTED_VALUE"""),"")</f>
        <v/>
      </c>
      <c r="T86" s="8" t="str">
        <f ca="1">IFERROR(__xludf.DUMMYFUNCTION("""COMPUTED_VALUE"""),"")</f>
        <v/>
      </c>
      <c r="U86" s="3" t="str">
        <f ca="1">IFERROR(__xludf.DUMMYFUNCTION("""COMPUTED_VALUE"""),"")</f>
        <v/>
      </c>
      <c r="V86" s="8" t="str">
        <f ca="1">IFERROR(__xludf.DUMMYFUNCTION("""COMPUTED_VALUE"""),"")</f>
        <v/>
      </c>
      <c r="W86" s="3" t="str">
        <f ca="1">IFERROR(__xludf.DUMMYFUNCTION("""COMPUTED_VALUE"""),"")</f>
        <v/>
      </c>
      <c r="X86" s="3" t="str">
        <f ca="1">IFERROR(__xludf.DUMMYFUNCTION("""COMPUTED_VALUE"""),"")</f>
        <v/>
      </c>
      <c r="Y86" s="8" t="str">
        <f ca="1">IFERROR(__xludf.DUMMYFUNCTION("""COMPUTED_VALUE"""),"")</f>
        <v/>
      </c>
      <c r="Z86" s="3" t="str">
        <f ca="1">IFERROR(__xludf.DUMMYFUNCTION("""COMPUTED_VALUE"""),"")</f>
        <v/>
      </c>
      <c r="AA86" s="3" t="str">
        <f ca="1">IFERROR(__xludf.DUMMYFUNCTION("""COMPUTED_VALUE"""),"")</f>
        <v/>
      </c>
      <c r="AB86" s="3" t="str">
        <f ca="1">IFERROR(__xludf.DUMMYFUNCTION("""COMPUTED_VALUE"""),"")</f>
        <v/>
      </c>
      <c r="AC86" s="3" t="str">
        <f ca="1">IFERROR(__xludf.DUMMYFUNCTION("""COMPUTED_VALUE"""),"")</f>
        <v/>
      </c>
      <c r="AD86" s="15" t="str">
        <f ca="1">IFERROR(__xludf.DUMMYFUNCTION("""COMPUTED_VALUE"""),"")</f>
        <v/>
      </c>
    </row>
    <row r="87" spans="1:30" ht="12.75">
      <c r="A87" t="str">
        <f ca="1">IFERROR(__xludf.DUMMYFUNCTION("""COMPUTED_VALUE"""),"Mongolia")</f>
        <v>Mongolia</v>
      </c>
      <c r="B87" t="str">
        <f ca="1">IFERROR(__xludf.DUMMYFUNCTION("""COMPUTED_VALUE"""),"Asia")</f>
        <v>Asia</v>
      </c>
      <c r="C87" s="4" t="str">
        <f ca="1">IFERROR(__xludf.DUMMYFUNCTION("""COMPUTED_VALUE"""),"Khaltmaagiin Battulga")</f>
        <v>Khaltmaagiin Battulga</v>
      </c>
      <c r="D87" t="str">
        <f ca="1">IFERROR(__xludf.DUMMYFUNCTION("""COMPUTED_VALUE"""),"Head of state")</f>
        <v>Head of state</v>
      </c>
      <c r="E87" t="str">
        <f ca="1">IFERROR(__xludf.DUMMYFUNCTION("""COMPUTED_VALUE"""),"Male")</f>
        <v>Male</v>
      </c>
      <c r="F87" s="1">
        <f ca="1">IFERROR(__xludf.DUMMYFUNCTION("""COMPUTED_VALUE"""),54)</f>
        <v>54</v>
      </c>
      <c r="G87" t="str">
        <f ca="1">IFERROR(__xludf.DUMMYFUNCTION("""COMPUTED_VALUE"""),"President")</f>
        <v>President</v>
      </c>
      <c r="H87" s="10">
        <f ca="1">IFERROR(__xludf.DUMMYFUNCTION("""COMPUTED_VALUE"""),707818)</f>
        <v>707818</v>
      </c>
      <c r="I87" s="11" t="str">
        <f ca="1">IFERROR(__xludf.DUMMYFUNCTION("""COMPUTED_VALUE"""),"https://www.facebook.com/KhaltmaaBattulga/")</f>
        <v>https://www.facebook.com/KhaltmaaBattulga/</v>
      </c>
      <c r="J87" s="12">
        <f ca="1">IFERROR(__xludf.DUMMYFUNCTION("""COMPUTED_VALUE"""),425972)</f>
        <v>425972</v>
      </c>
      <c r="K87" s="13" t="str">
        <f ca="1">IFERROR(__xludf.DUMMYFUNCTION("""COMPUTED_VALUE"""),"https://twitter.com/BattulgaKh")</f>
        <v>https://twitter.com/BattulgaKh</v>
      </c>
      <c r="L87" s="12" t="str">
        <f ca="1">IFERROR(__xludf.DUMMYFUNCTION("""COMPUTED_VALUE"""),"Battulgakh")</f>
        <v>Battulgakh</v>
      </c>
      <c r="M87" s="12">
        <f ca="1">IFERROR(__xludf.DUMMYFUNCTION("""COMPUTED_VALUE"""),281846)</f>
        <v>281846</v>
      </c>
      <c r="N87" s="12">
        <f ca="1">IFERROR(__xludf.DUMMYFUNCTION("""COMPUTED_VALUE"""),281846)</f>
        <v>281846</v>
      </c>
      <c r="O87" s="8" t="str">
        <f ca="1">IFERROR(__xludf.DUMMYFUNCTION("""COMPUTED_VALUE"""),"")</f>
        <v/>
      </c>
      <c r="P87" s="12" t="str">
        <f ca="1">IFERROR(__xludf.DUMMYFUNCTION("""COMPUTED_VALUE"""),"")</f>
        <v/>
      </c>
      <c r="Q87" s="12" t="str">
        <f ca="1">IFERROR(__xludf.DUMMYFUNCTION("""COMPUTED_VALUE"""),"")</f>
        <v/>
      </c>
      <c r="R87" s="8" t="str">
        <f ca="1">IFERROR(__xludf.DUMMYFUNCTION("""COMPUTED_VALUE"""),"")</f>
        <v/>
      </c>
      <c r="S87" s="3" t="str">
        <f ca="1">IFERROR(__xludf.DUMMYFUNCTION("""COMPUTED_VALUE"""),"")</f>
        <v/>
      </c>
      <c r="T87" s="8" t="str">
        <f ca="1">IFERROR(__xludf.DUMMYFUNCTION("""COMPUTED_VALUE"""),"")</f>
        <v/>
      </c>
      <c r="U87" s="3" t="str">
        <f ca="1">IFERROR(__xludf.DUMMYFUNCTION("""COMPUTED_VALUE"""),"")</f>
        <v/>
      </c>
      <c r="V87" s="8" t="str">
        <f ca="1">IFERROR(__xludf.DUMMYFUNCTION("""COMPUTED_VALUE"""),"")</f>
        <v/>
      </c>
      <c r="W87" s="3" t="str">
        <f ca="1">IFERROR(__xludf.DUMMYFUNCTION("""COMPUTED_VALUE"""),"")</f>
        <v/>
      </c>
      <c r="X87" s="3" t="str">
        <f ca="1">IFERROR(__xludf.DUMMYFUNCTION("""COMPUTED_VALUE"""),"")</f>
        <v/>
      </c>
      <c r="Y87" s="8" t="str">
        <f ca="1">IFERROR(__xludf.DUMMYFUNCTION("""COMPUTED_VALUE"""),"")</f>
        <v/>
      </c>
      <c r="Z87" s="3" t="str">
        <f ca="1">IFERROR(__xludf.DUMMYFUNCTION("""COMPUTED_VALUE"""),"")</f>
        <v/>
      </c>
      <c r="AA87" s="3" t="str">
        <f ca="1">IFERROR(__xludf.DUMMYFUNCTION("""COMPUTED_VALUE"""),"")</f>
        <v/>
      </c>
      <c r="AB87" s="3" t="str">
        <f ca="1">IFERROR(__xludf.DUMMYFUNCTION("""COMPUTED_VALUE"""),"")</f>
        <v/>
      </c>
      <c r="AC87" s="3" t="str">
        <f ca="1">IFERROR(__xludf.DUMMYFUNCTION("""COMPUTED_VALUE"""),"")</f>
        <v/>
      </c>
      <c r="AD87" s="15" t="str">
        <f ca="1">IFERROR(__xludf.DUMMYFUNCTION("""COMPUTED_VALUE"""),"")</f>
        <v/>
      </c>
    </row>
    <row r="88" spans="1:30" ht="12.75">
      <c r="A88" t="str">
        <f ca="1">IFERROR(__xludf.DUMMYFUNCTION("""COMPUTED_VALUE"""),"Lithuania")</f>
        <v>Lithuania</v>
      </c>
      <c r="B88" t="str">
        <f ca="1">IFERROR(__xludf.DUMMYFUNCTION("""COMPUTED_VALUE"""),"Europe")</f>
        <v>Europe</v>
      </c>
      <c r="C88" s="4" t="str">
        <f ca="1">IFERROR(__xludf.DUMMYFUNCTION("""COMPUTED_VALUE"""),"Dalia Grybauskaitė")</f>
        <v>Dalia Grybauskaitė</v>
      </c>
      <c r="D88" t="str">
        <f ca="1">IFERROR(__xludf.DUMMYFUNCTION("""COMPUTED_VALUE"""),"Head of state")</f>
        <v>Head of state</v>
      </c>
      <c r="E88" t="str">
        <f ca="1">IFERROR(__xludf.DUMMYFUNCTION("""COMPUTED_VALUE"""),"Female")</f>
        <v>Female</v>
      </c>
      <c r="F88" s="1">
        <f ca="1">IFERROR(__xludf.DUMMYFUNCTION("""COMPUTED_VALUE"""),61)</f>
        <v>61</v>
      </c>
      <c r="G88" t="str">
        <f ca="1">IFERROR(__xludf.DUMMYFUNCTION("""COMPUTED_VALUE"""),"President")</f>
        <v>President</v>
      </c>
      <c r="H88" s="10">
        <f ca="1">IFERROR(__xludf.DUMMYFUNCTION("""COMPUTED_VALUE"""),377288)</f>
        <v>377288</v>
      </c>
      <c r="I88" s="11" t="str">
        <f ca="1">IFERROR(__xludf.DUMMYFUNCTION("""COMPUTED_VALUE"""),"https://www.facebook.com/D.Grybauskaite/")</f>
        <v>https://www.facebook.com/D.Grybauskaite/</v>
      </c>
      <c r="J88" s="12">
        <f ca="1">IFERROR(__xludf.DUMMYFUNCTION("""COMPUTED_VALUE"""),377288)</f>
        <v>377288</v>
      </c>
      <c r="K88" s="13" t="str">
        <f ca="1">IFERROR(__xludf.DUMMYFUNCTION("""COMPUTED_VALUE"""),"https://twitter.com/Grybauskaite_LT")</f>
        <v>https://twitter.com/Grybauskaite_LT</v>
      </c>
      <c r="L88" s="12" t="str">
        <f ca="1">IFERROR(__xludf.DUMMYFUNCTION("""COMPUTED_VALUE"""),"Grybauskaite_Lt")</f>
        <v>Grybauskaite_Lt</v>
      </c>
      <c r="M88" s="12" t="str">
        <f ca="1">IFERROR(__xludf.DUMMYFUNCTION("""COMPUTED_VALUE"""),"")</f>
        <v/>
      </c>
      <c r="N88" s="12" t="str">
        <f ca="1">IFERROR(__xludf.DUMMYFUNCTION("""COMPUTED_VALUE"""),"256K")</f>
        <v>256K</v>
      </c>
      <c r="O88" s="8" t="str">
        <f ca="1">IFERROR(__xludf.DUMMYFUNCTION("""COMPUTED_VALUE"""),"")</f>
        <v/>
      </c>
      <c r="P88" s="12" t="str">
        <f ca="1">IFERROR(__xludf.DUMMYFUNCTION("""COMPUTED_VALUE"""),"")</f>
        <v/>
      </c>
      <c r="Q88" s="12" t="str">
        <f ca="1">IFERROR(__xludf.DUMMYFUNCTION("""COMPUTED_VALUE"""),"")</f>
        <v/>
      </c>
      <c r="R88" s="8" t="str">
        <f ca="1">IFERROR(__xludf.DUMMYFUNCTION("""COMPUTED_VALUE"""),"")</f>
        <v/>
      </c>
      <c r="S88" s="3" t="str">
        <f ca="1">IFERROR(__xludf.DUMMYFUNCTION("""COMPUTED_VALUE"""),"")</f>
        <v/>
      </c>
      <c r="T88" s="8" t="str">
        <f ca="1">IFERROR(__xludf.DUMMYFUNCTION("""COMPUTED_VALUE"""),"")</f>
        <v/>
      </c>
      <c r="U88" s="3" t="str">
        <f ca="1">IFERROR(__xludf.DUMMYFUNCTION("""COMPUTED_VALUE"""),"")</f>
        <v/>
      </c>
      <c r="V88" s="8" t="str">
        <f ca="1">IFERROR(__xludf.DUMMYFUNCTION("""COMPUTED_VALUE"""),"")</f>
        <v/>
      </c>
      <c r="W88" s="3" t="str">
        <f ca="1">IFERROR(__xludf.DUMMYFUNCTION("""COMPUTED_VALUE"""),"")</f>
        <v/>
      </c>
      <c r="X88" s="3" t="str">
        <f ca="1">IFERROR(__xludf.DUMMYFUNCTION("""COMPUTED_VALUE"""),"")</f>
        <v/>
      </c>
      <c r="Y88" s="8" t="str">
        <f ca="1">IFERROR(__xludf.DUMMYFUNCTION("""COMPUTED_VALUE"""),"")</f>
        <v/>
      </c>
      <c r="Z88" s="3" t="str">
        <f ca="1">IFERROR(__xludf.DUMMYFUNCTION("""COMPUTED_VALUE"""),"")</f>
        <v/>
      </c>
      <c r="AA88" s="3" t="str">
        <f ca="1">IFERROR(__xludf.DUMMYFUNCTION("""COMPUTED_VALUE"""),"")</f>
        <v/>
      </c>
      <c r="AB88" s="3" t="str">
        <f ca="1">IFERROR(__xludf.DUMMYFUNCTION("""COMPUTED_VALUE"""),"")</f>
        <v/>
      </c>
      <c r="AC88" s="3" t="str">
        <f ca="1">IFERROR(__xludf.DUMMYFUNCTION("""COMPUTED_VALUE"""),"")</f>
        <v/>
      </c>
      <c r="AD88" s="15" t="str">
        <f ca="1">IFERROR(__xludf.DUMMYFUNCTION("""COMPUTED_VALUE"""),"")</f>
        <v/>
      </c>
    </row>
    <row r="89" spans="1:30" ht="12.75">
      <c r="A89" t="str">
        <f ca="1">IFERROR(__xludf.DUMMYFUNCTION("""COMPUTED_VALUE"""),"Poland")</f>
        <v>Poland</v>
      </c>
      <c r="B89" t="str">
        <f ca="1">IFERROR(__xludf.DUMMYFUNCTION("""COMPUTED_VALUE"""),"Europe")</f>
        <v>Europe</v>
      </c>
      <c r="C89" s="4" t="str">
        <f ca="1">IFERROR(__xludf.DUMMYFUNCTION("""COMPUTED_VALUE"""),"Andrzej Duda")</f>
        <v>Andrzej Duda</v>
      </c>
      <c r="D89" t="str">
        <f ca="1">IFERROR(__xludf.DUMMYFUNCTION("""COMPUTED_VALUE"""),"Head of state")</f>
        <v>Head of state</v>
      </c>
      <c r="E89" t="str">
        <f ca="1">IFERROR(__xludf.DUMMYFUNCTION("""COMPUTED_VALUE"""),"Male")</f>
        <v>Male</v>
      </c>
      <c r="F89" s="1">
        <f ca="1">IFERROR(__xludf.DUMMYFUNCTION("""COMPUTED_VALUE"""),45)</f>
        <v>45</v>
      </c>
      <c r="G89" t="str">
        <f ca="1">IFERROR(__xludf.DUMMYFUNCTION("""COMPUTED_VALUE"""),"President")</f>
        <v>President</v>
      </c>
      <c r="H89" s="10">
        <f ca="1">IFERROR(__xludf.DUMMYFUNCTION("""COMPUTED_VALUE"""),648341)</f>
        <v>648341</v>
      </c>
      <c r="I89" s="11" t="str">
        <f ca="1">IFERROR(__xludf.DUMMYFUNCTION("""COMPUTED_VALUE"""),"https://www.facebook.com/andrzejduda/")</f>
        <v>https://www.facebook.com/andrzejduda/</v>
      </c>
      <c r="J89" s="12">
        <f ca="1">IFERROR(__xludf.DUMMYFUNCTION("""COMPUTED_VALUE"""),648341)</f>
        <v>648341</v>
      </c>
      <c r="K89" s="8" t="str">
        <f ca="1">IFERROR(__xludf.DUMMYFUNCTION("""COMPUTED_VALUE"""),"")</f>
        <v/>
      </c>
      <c r="L89" s="12" t="str">
        <f ca="1">IFERROR(__xludf.DUMMYFUNCTION("""COMPUTED_VALUE"""),"")</f>
        <v/>
      </c>
      <c r="M89" s="12" t="str">
        <f ca="1">IFERROR(__xludf.DUMMYFUNCTION("""COMPUTED_VALUE"""),"")</f>
        <v/>
      </c>
      <c r="N89" s="12" t="str">
        <f ca="1">IFERROR(__xludf.DUMMYFUNCTION("""COMPUTED_VALUE"""),"")</f>
        <v/>
      </c>
      <c r="O89" s="8" t="str">
        <f ca="1">IFERROR(__xludf.DUMMYFUNCTION("""COMPUTED_VALUE"""),"")</f>
        <v/>
      </c>
      <c r="P89" s="12" t="str">
        <f ca="1">IFERROR(__xludf.DUMMYFUNCTION("""COMPUTED_VALUE"""),"")</f>
        <v/>
      </c>
      <c r="Q89" s="12" t="str">
        <f ca="1">IFERROR(__xludf.DUMMYFUNCTION("""COMPUTED_VALUE"""),"")</f>
        <v/>
      </c>
      <c r="R89" s="8" t="str">
        <f ca="1">IFERROR(__xludf.DUMMYFUNCTION("""COMPUTED_VALUE"""),"")</f>
        <v/>
      </c>
      <c r="S89" s="3" t="str">
        <f ca="1">IFERROR(__xludf.DUMMYFUNCTION("""COMPUTED_VALUE"""),"")</f>
        <v/>
      </c>
      <c r="T89" s="8" t="str">
        <f ca="1">IFERROR(__xludf.DUMMYFUNCTION("""COMPUTED_VALUE"""),"")</f>
        <v/>
      </c>
      <c r="U89" s="3" t="str">
        <f ca="1">IFERROR(__xludf.DUMMYFUNCTION("""COMPUTED_VALUE"""),"")</f>
        <v/>
      </c>
      <c r="V89" s="8" t="str">
        <f ca="1">IFERROR(__xludf.DUMMYFUNCTION("""COMPUTED_VALUE"""),"")</f>
        <v/>
      </c>
      <c r="W89" s="3" t="str">
        <f ca="1">IFERROR(__xludf.DUMMYFUNCTION("""COMPUTED_VALUE"""),"")</f>
        <v/>
      </c>
      <c r="X89" s="3" t="str">
        <f ca="1">IFERROR(__xludf.DUMMYFUNCTION("""COMPUTED_VALUE"""),"")</f>
        <v/>
      </c>
      <c r="Y89" s="8" t="str">
        <f ca="1">IFERROR(__xludf.DUMMYFUNCTION("""COMPUTED_VALUE"""),"")</f>
        <v/>
      </c>
      <c r="Z89" s="3" t="str">
        <f ca="1">IFERROR(__xludf.DUMMYFUNCTION("""COMPUTED_VALUE"""),"")</f>
        <v/>
      </c>
      <c r="AA89" s="3" t="str">
        <f ca="1">IFERROR(__xludf.DUMMYFUNCTION("""COMPUTED_VALUE"""),"")</f>
        <v/>
      </c>
      <c r="AB89" s="3" t="str">
        <f ca="1">IFERROR(__xludf.DUMMYFUNCTION("""COMPUTED_VALUE"""),"")</f>
        <v/>
      </c>
      <c r="AC89" s="3" t="str">
        <f ca="1">IFERROR(__xludf.DUMMYFUNCTION("""COMPUTED_VALUE"""),"")</f>
        <v/>
      </c>
      <c r="AD89" s="15" t="str">
        <f ca="1">IFERROR(__xludf.DUMMYFUNCTION("""COMPUTED_VALUE"""),"")</f>
        <v/>
      </c>
    </row>
    <row r="90" spans="1:30" ht="12.75">
      <c r="A90" t="str">
        <f ca="1">IFERROR(__xludf.DUMMYFUNCTION("""COMPUTED_VALUE"""),"Azerbaijan")</f>
        <v>Azerbaijan</v>
      </c>
      <c r="B90" t="str">
        <f ca="1">IFERROR(__xludf.DUMMYFUNCTION("""COMPUTED_VALUE"""),"Asia")</f>
        <v>Asia</v>
      </c>
      <c r="C90" s="4" t="str">
        <f ca="1">IFERROR(__xludf.DUMMYFUNCTION("""COMPUTED_VALUE"""),"Ilham Aliyev")</f>
        <v>Ilham Aliyev</v>
      </c>
      <c r="D90" t="str">
        <f ca="1">IFERROR(__xludf.DUMMYFUNCTION("""COMPUTED_VALUE"""),"Head of state")</f>
        <v>Head of state</v>
      </c>
      <c r="E90" t="str">
        <f ca="1">IFERROR(__xludf.DUMMYFUNCTION("""COMPUTED_VALUE"""),"Male")</f>
        <v>Male</v>
      </c>
      <c r="F90" s="1">
        <f ca="1">IFERROR(__xludf.DUMMYFUNCTION("""COMPUTED_VALUE"""),56)</f>
        <v>56</v>
      </c>
      <c r="G90" t="str">
        <f ca="1">IFERROR(__xludf.DUMMYFUNCTION("""COMPUTED_VALUE"""),"President")</f>
        <v>President</v>
      </c>
      <c r="H90" s="10">
        <f ca="1">IFERROR(__xludf.DUMMYFUNCTION("""COMPUTED_VALUE"""),335383)</f>
        <v>335383</v>
      </c>
      <c r="I90" s="7" t="str">
        <f ca="1">IFERROR(__xludf.DUMMYFUNCTION("""COMPUTED_VALUE"""),"")</f>
        <v/>
      </c>
      <c r="J90" s="12" t="str">
        <f ca="1">IFERROR(__xludf.DUMMYFUNCTION("""COMPUTED_VALUE"""),"")</f>
        <v/>
      </c>
      <c r="K90" s="13" t="str">
        <f ca="1">IFERROR(__xludf.DUMMYFUNCTION("""COMPUTED_VALUE"""),"https://twitter.com/presidentaz")</f>
        <v>https://twitter.com/presidentaz</v>
      </c>
      <c r="L90" s="12" t="str">
        <f ca="1">IFERROR(__xludf.DUMMYFUNCTION("""COMPUTED_VALUE"""),"Presidentaz")</f>
        <v>Presidentaz</v>
      </c>
      <c r="M90" s="12">
        <f ca="1">IFERROR(__xludf.DUMMYFUNCTION("""COMPUTED_VALUE"""),335383)</f>
        <v>335383</v>
      </c>
      <c r="N90" s="12">
        <f ca="1">IFERROR(__xludf.DUMMYFUNCTION("""COMPUTED_VALUE"""),335383)</f>
        <v>335383</v>
      </c>
      <c r="O90" s="8" t="str">
        <f ca="1">IFERROR(__xludf.DUMMYFUNCTION("""COMPUTED_VALUE"""),"")</f>
        <v/>
      </c>
      <c r="P90" s="12" t="str">
        <f ca="1">IFERROR(__xludf.DUMMYFUNCTION("""COMPUTED_VALUE"""),"")</f>
        <v/>
      </c>
      <c r="Q90" s="12" t="str">
        <f ca="1">IFERROR(__xludf.DUMMYFUNCTION("""COMPUTED_VALUE"""),"")</f>
        <v/>
      </c>
      <c r="R90" s="8" t="str">
        <f ca="1">IFERROR(__xludf.DUMMYFUNCTION("""COMPUTED_VALUE"""),"")</f>
        <v/>
      </c>
      <c r="S90" s="3" t="str">
        <f ca="1">IFERROR(__xludf.DUMMYFUNCTION("""COMPUTED_VALUE"""),"")</f>
        <v/>
      </c>
      <c r="T90" s="8" t="str">
        <f ca="1">IFERROR(__xludf.DUMMYFUNCTION("""COMPUTED_VALUE"""),"")</f>
        <v/>
      </c>
      <c r="U90" s="3" t="str">
        <f ca="1">IFERROR(__xludf.DUMMYFUNCTION("""COMPUTED_VALUE"""),"")</f>
        <v/>
      </c>
      <c r="V90" s="8" t="str">
        <f ca="1">IFERROR(__xludf.DUMMYFUNCTION("""COMPUTED_VALUE"""),"")</f>
        <v/>
      </c>
      <c r="W90" s="3" t="str">
        <f ca="1">IFERROR(__xludf.DUMMYFUNCTION("""COMPUTED_VALUE"""),"")</f>
        <v/>
      </c>
      <c r="X90" s="3" t="str">
        <f ca="1">IFERROR(__xludf.DUMMYFUNCTION("""COMPUTED_VALUE"""),"")</f>
        <v/>
      </c>
      <c r="Y90" s="13" t="str">
        <f ca="1">IFERROR(__xludf.DUMMYFUNCTION("""COMPUTED_VALUE"""),"https://twitter.com/azpresident")</f>
        <v>https://twitter.com/azpresident</v>
      </c>
      <c r="Z90" s="12" t="str">
        <f ca="1">IFERROR(__xludf.DUMMYFUNCTION("""COMPUTED_VALUE"""),"Azpresident")</f>
        <v>Azpresident</v>
      </c>
      <c r="AA90" s="12" t="str">
        <f ca="1">IFERROR(__xludf.DUMMYFUNCTION("""COMPUTED_VALUE"""),"")</f>
        <v/>
      </c>
      <c r="AB90" s="12" t="str">
        <f ca="1">IFERROR(__xludf.DUMMYFUNCTION("""COMPUTED_VALUE"""),"278K")</f>
        <v>278K</v>
      </c>
      <c r="AC90" s="3" t="str">
        <f ca="1">IFERROR(__xludf.DUMMYFUNCTION("""COMPUTED_VALUE"""),"Twitter")</f>
        <v>Twitter</v>
      </c>
      <c r="AD90" s="15" t="str">
        <f ca="1">IFERROR(__xludf.DUMMYFUNCTION("""COMPUTED_VALUE"""),"Alternative local profile")</f>
        <v>Alternative local profile</v>
      </c>
    </row>
    <row r="91" spans="1:30" ht="12.75">
      <c r="A91" t="str">
        <f ca="1">IFERROR(__xludf.DUMMYFUNCTION("""COMPUTED_VALUE"""),"Zambia")</f>
        <v>Zambia</v>
      </c>
      <c r="B91" t="str">
        <f ca="1">IFERROR(__xludf.DUMMYFUNCTION("""COMPUTED_VALUE"""),"Africa")</f>
        <v>Africa</v>
      </c>
      <c r="C91" s="4" t="str">
        <f ca="1">IFERROR(__xludf.DUMMYFUNCTION("""COMPUTED_VALUE"""),"Edgar Lungu")</f>
        <v>Edgar Lungu</v>
      </c>
      <c r="D91" t="str">
        <f ca="1">IFERROR(__xludf.DUMMYFUNCTION("""COMPUTED_VALUE"""),"Head of both state and government")</f>
        <v>Head of both state and government</v>
      </c>
      <c r="E91" t="str">
        <f ca="1">IFERROR(__xludf.DUMMYFUNCTION("""COMPUTED_VALUE"""),"Male")</f>
        <v>Male</v>
      </c>
      <c r="F91" s="1">
        <f ca="1">IFERROR(__xludf.DUMMYFUNCTION("""COMPUTED_VALUE"""),61)</f>
        <v>61</v>
      </c>
      <c r="G91" t="str">
        <f ca="1">IFERROR(__xludf.DUMMYFUNCTION("""COMPUTED_VALUE"""),"President")</f>
        <v>President</v>
      </c>
      <c r="H91" s="10">
        <f ca="1">IFERROR(__xludf.DUMMYFUNCTION("""COMPUTED_VALUE"""),663714)</f>
        <v>663714</v>
      </c>
      <c r="I91" s="11" t="str">
        <f ca="1">IFERROR(__xludf.DUMMYFUNCTION("""COMPUTED_VALUE"""),"https://www.facebook.com/EdgarChagwaLungu/")</f>
        <v>https://www.facebook.com/EdgarChagwaLungu/</v>
      </c>
      <c r="J91" s="12">
        <f ca="1">IFERROR(__xludf.DUMMYFUNCTION("""COMPUTED_VALUE"""),663714)</f>
        <v>663714</v>
      </c>
      <c r="K91" s="8" t="str">
        <f ca="1">IFERROR(__xludf.DUMMYFUNCTION("""COMPUTED_VALUE"""),"")</f>
        <v/>
      </c>
      <c r="L91" s="12" t="str">
        <f ca="1">IFERROR(__xludf.DUMMYFUNCTION("""COMPUTED_VALUE"""),"")</f>
        <v/>
      </c>
      <c r="M91" s="12" t="str">
        <f ca="1">IFERROR(__xludf.DUMMYFUNCTION("""COMPUTED_VALUE"""),"")</f>
        <v/>
      </c>
      <c r="N91" s="12" t="str">
        <f ca="1">IFERROR(__xludf.DUMMYFUNCTION("""COMPUTED_VALUE"""),"")</f>
        <v/>
      </c>
      <c r="O91" s="8" t="str">
        <f ca="1">IFERROR(__xludf.DUMMYFUNCTION("""COMPUTED_VALUE"""),"")</f>
        <v/>
      </c>
      <c r="P91" s="12" t="str">
        <f ca="1">IFERROR(__xludf.DUMMYFUNCTION("""COMPUTED_VALUE"""),"")</f>
        <v/>
      </c>
      <c r="Q91" s="12" t="str">
        <f ca="1">IFERROR(__xludf.DUMMYFUNCTION("""COMPUTED_VALUE"""),"")</f>
        <v/>
      </c>
      <c r="R91" s="8" t="str">
        <f ca="1">IFERROR(__xludf.DUMMYFUNCTION("""COMPUTED_VALUE"""),"")</f>
        <v/>
      </c>
      <c r="S91" s="3" t="str">
        <f ca="1">IFERROR(__xludf.DUMMYFUNCTION("""COMPUTED_VALUE"""),"")</f>
        <v/>
      </c>
      <c r="T91" s="8" t="str">
        <f ca="1">IFERROR(__xludf.DUMMYFUNCTION("""COMPUTED_VALUE"""),"")</f>
        <v/>
      </c>
      <c r="U91" s="3" t="str">
        <f ca="1">IFERROR(__xludf.DUMMYFUNCTION("""COMPUTED_VALUE"""),"")</f>
        <v/>
      </c>
      <c r="V91" s="8" t="str">
        <f ca="1">IFERROR(__xludf.DUMMYFUNCTION("""COMPUTED_VALUE"""),"")</f>
        <v/>
      </c>
      <c r="W91" s="3" t="str">
        <f ca="1">IFERROR(__xludf.DUMMYFUNCTION("""COMPUTED_VALUE"""),"")</f>
        <v/>
      </c>
      <c r="X91" s="3" t="str">
        <f ca="1">IFERROR(__xludf.DUMMYFUNCTION("""COMPUTED_VALUE"""),"")</f>
        <v/>
      </c>
      <c r="Y91" s="8" t="str">
        <f ca="1">IFERROR(__xludf.DUMMYFUNCTION("""COMPUTED_VALUE"""),"")</f>
        <v/>
      </c>
      <c r="Z91" s="3" t="str">
        <f ca="1">IFERROR(__xludf.DUMMYFUNCTION("""COMPUTED_VALUE"""),"")</f>
        <v/>
      </c>
      <c r="AA91" s="3" t="str">
        <f ca="1">IFERROR(__xludf.DUMMYFUNCTION("""COMPUTED_VALUE"""),"")</f>
        <v/>
      </c>
      <c r="AB91" s="3" t="str">
        <f ca="1">IFERROR(__xludf.DUMMYFUNCTION("""COMPUTED_VALUE"""),"")</f>
        <v/>
      </c>
      <c r="AC91" s="3" t="str">
        <f ca="1">IFERROR(__xludf.DUMMYFUNCTION("""COMPUTED_VALUE"""),"")</f>
        <v/>
      </c>
      <c r="AD91" s="15" t="str">
        <f ca="1">IFERROR(__xludf.DUMMYFUNCTION("""COMPUTED_VALUE"""),"")</f>
        <v/>
      </c>
    </row>
    <row r="92" spans="1:30" ht="12.75">
      <c r="A92" t="str">
        <f ca="1">IFERROR(__xludf.DUMMYFUNCTION("""COMPUTED_VALUE"""),"Haiti")</f>
        <v>Haiti</v>
      </c>
      <c r="B92" t="str">
        <f ca="1">IFERROR(__xludf.DUMMYFUNCTION("""COMPUTED_VALUE"""),"North America")</f>
        <v>North America</v>
      </c>
      <c r="C92" s="4" t="str">
        <f ca="1">IFERROR(__xludf.DUMMYFUNCTION("""COMPUTED_VALUE"""),"Jovenel Moïse")</f>
        <v>Jovenel Moïse</v>
      </c>
      <c r="D92" t="str">
        <f ca="1">IFERROR(__xludf.DUMMYFUNCTION("""COMPUTED_VALUE"""),"Head of state")</f>
        <v>Head of state</v>
      </c>
      <c r="E92" t="str">
        <f ca="1">IFERROR(__xludf.DUMMYFUNCTION("""COMPUTED_VALUE"""),"Male")</f>
        <v>Male</v>
      </c>
      <c r="F92" s="1">
        <f ca="1">IFERROR(__xludf.DUMMYFUNCTION("""COMPUTED_VALUE"""),49)</f>
        <v>49</v>
      </c>
      <c r="G92" t="str">
        <f ca="1">IFERROR(__xludf.DUMMYFUNCTION("""COMPUTED_VALUE"""),"President")</f>
        <v>President</v>
      </c>
      <c r="H92" s="10" t="str">
        <f ca="1">IFERROR(__xludf.DUMMYFUNCTION("""COMPUTED_VALUE"""),"#N/A")</f>
        <v>#N/A</v>
      </c>
      <c r="I92" s="11" t="str">
        <f ca="1">IFERROR(__xludf.DUMMYFUNCTION("""COMPUTED_VALUE"""),"https://www.facebook.com/jovenelmoise/")</f>
        <v>https://www.facebook.com/jovenelmoise/</v>
      </c>
      <c r="J92" s="12">
        <f ca="1">IFERROR(__xludf.DUMMYFUNCTION("""COMPUTED_VALUE"""),464104)</f>
        <v>464104</v>
      </c>
      <c r="K92" s="13" t="str">
        <f ca="1">IFERROR(__xludf.DUMMYFUNCTION("""COMPUTED_VALUE"""),"https://twitter.com/moisejovenel")</f>
        <v>https://twitter.com/moisejovenel</v>
      </c>
      <c r="L92" s="12" t="str">
        <f ca="1">IFERROR(__xludf.DUMMYFUNCTION("""COMPUTED_VALUE"""),"Moisejovenel")</f>
        <v>Moisejovenel</v>
      </c>
      <c r="M92" s="12" t="str">
        <f ca="1">IFERROR(__xludf.DUMMYFUNCTION("""COMPUTED_VALUE"""),"")</f>
        <v/>
      </c>
      <c r="N92" s="12" t="str">
        <f ca="1">IFERROR(__xludf.DUMMYFUNCTION("""COMPUTED_VALUE"""),"213K")</f>
        <v>213K</v>
      </c>
      <c r="O92" s="13" t="str">
        <f ca="1">IFERROR(__xludf.DUMMYFUNCTION("""COMPUTED_VALUE"""),"https://www.instagram.com/jovenelmoise/")</f>
        <v>https://www.instagram.com/jovenelmoise/</v>
      </c>
      <c r="P92" s="12" t="str">
        <f ca="1">IFERROR(__xludf.DUMMYFUNCTION("""COMPUTED_VALUE"""),"jovenelmoise")</f>
        <v>jovenelmoise</v>
      </c>
      <c r="Q92" s="12" t="str">
        <f ca="1">IFERROR(__xludf.DUMMYFUNCTION("""COMPUTED_VALUE"""),"#N/A")</f>
        <v>#N/A</v>
      </c>
      <c r="R92" s="8" t="str">
        <f ca="1">IFERROR(__xludf.DUMMYFUNCTION("""COMPUTED_VALUE"""),"")</f>
        <v/>
      </c>
      <c r="S92" s="3" t="str">
        <f ca="1">IFERROR(__xludf.DUMMYFUNCTION("""COMPUTED_VALUE"""),"")</f>
        <v/>
      </c>
      <c r="T92" s="8" t="str">
        <f ca="1">IFERROR(__xludf.DUMMYFUNCTION("""COMPUTED_VALUE"""),"")</f>
        <v/>
      </c>
      <c r="U92" s="3" t="str">
        <f ca="1">IFERROR(__xludf.DUMMYFUNCTION("""COMPUTED_VALUE"""),"")</f>
        <v/>
      </c>
      <c r="V92" s="8" t="str">
        <f ca="1">IFERROR(__xludf.DUMMYFUNCTION("""COMPUTED_VALUE"""),"")</f>
        <v/>
      </c>
      <c r="W92" s="3" t="str">
        <f ca="1">IFERROR(__xludf.DUMMYFUNCTION("""COMPUTED_VALUE"""),"")</f>
        <v/>
      </c>
      <c r="X92" s="3" t="str">
        <f ca="1">IFERROR(__xludf.DUMMYFUNCTION("""COMPUTED_VALUE"""),"")</f>
        <v/>
      </c>
      <c r="Y92" s="8" t="str">
        <f ca="1">IFERROR(__xludf.DUMMYFUNCTION("""COMPUTED_VALUE"""),"")</f>
        <v/>
      </c>
      <c r="Z92" s="3" t="str">
        <f ca="1">IFERROR(__xludf.DUMMYFUNCTION("""COMPUTED_VALUE"""),"")</f>
        <v/>
      </c>
      <c r="AA92" s="3" t="str">
        <f ca="1">IFERROR(__xludf.DUMMYFUNCTION("""COMPUTED_VALUE"""),"")</f>
        <v/>
      </c>
      <c r="AB92" s="3" t="str">
        <f ca="1">IFERROR(__xludf.DUMMYFUNCTION("""COMPUTED_VALUE"""),"")</f>
        <v/>
      </c>
      <c r="AC92" s="3" t="str">
        <f ca="1">IFERROR(__xludf.DUMMYFUNCTION("""COMPUTED_VALUE"""),"")</f>
        <v/>
      </c>
      <c r="AD92" s="15" t="str">
        <f ca="1">IFERROR(__xludf.DUMMYFUNCTION("""COMPUTED_VALUE"""),"")</f>
        <v/>
      </c>
    </row>
    <row r="93" spans="1:30" ht="12.75">
      <c r="A93" t="str">
        <f ca="1">IFERROR(__xludf.DUMMYFUNCTION("""COMPUTED_VALUE"""),"Honduras")</f>
        <v>Honduras</v>
      </c>
      <c r="B93" t="str">
        <f ca="1">IFERROR(__xludf.DUMMYFUNCTION("""COMPUTED_VALUE"""),"North America")</f>
        <v>North America</v>
      </c>
      <c r="C93" s="4" t="str">
        <f ca="1">IFERROR(__xludf.DUMMYFUNCTION("""COMPUTED_VALUE"""),"Juan Orlando Hernández")</f>
        <v>Juan Orlando Hernández</v>
      </c>
      <c r="D93" t="str">
        <f ca="1">IFERROR(__xludf.DUMMYFUNCTION("""COMPUTED_VALUE"""),"Head of both state and government")</f>
        <v>Head of both state and government</v>
      </c>
      <c r="E93" t="str">
        <f ca="1">IFERROR(__xludf.DUMMYFUNCTION("""COMPUTED_VALUE"""),"Male")</f>
        <v>Male</v>
      </c>
      <c r="F93" s="1">
        <f ca="1">IFERROR(__xludf.DUMMYFUNCTION("""COMPUTED_VALUE"""),49)</f>
        <v>49</v>
      </c>
      <c r="G93" t="str">
        <f ca="1">IFERROR(__xludf.DUMMYFUNCTION("""COMPUTED_VALUE"""),"President")</f>
        <v>President</v>
      </c>
      <c r="H93" s="10" t="str">
        <f ca="1">IFERROR(__xludf.DUMMYFUNCTION("""COMPUTED_VALUE"""),"#N/A")</f>
        <v>#N/A</v>
      </c>
      <c r="I93" s="11" t="str">
        <f ca="1">IFERROR(__xludf.DUMMYFUNCTION("""COMPUTED_VALUE"""),"https://www.facebook.com/juanorlandoh/")</f>
        <v>https://www.facebook.com/juanorlandoh/</v>
      </c>
      <c r="J93" s="12">
        <f ca="1">IFERROR(__xludf.DUMMYFUNCTION("""COMPUTED_VALUE"""),591895)</f>
        <v>591895</v>
      </c>
      <c r="K93" s="8" t="str">
        <f ca="1">IFERROR(__xludf.DUMMYFUNCTION("""COMPUTED_VALUE"""),"")</f>
        <v/>
      </c>
      <c r="L93" s="12" t="str">
        <f ca="1">IFERROR(__xludf.DUMMYFUNCTION("""COMPUTED_VALUE"""),"")</f>
        <v/>
      </c>
      <c r="M93" s="12" t="str">
        <f ca="1">IFERROR(__xludf.DUMMYFUNCTION("""COMPUTED_VALUE"""),"")</f>
        <v/>
      </c>
      <c r="N93" s="12" t="str">
        <f ca="1">IFERROR(__xludf.DUMMYFUNCTION("""COMPUTED_VALUE"""),"")</f>
        <v/>
      </c>
      <c r="O93" s="13" t="str">
        <f ca="1">IFERROR(__xludf.DUMMYFUNCTION("""COMPUTED_VALUE"""),"https://www.instagram.com/juanorlandoh/")</f>
        <v>https://www.instagram.com/juanorlandoh/</v>
      </c>
      <c r="P93" s="12" t="str">
        <f ca="1">IFERROR(__xludf.DUMMYFUNCTION("""COMPUTED_VALUE"""),"juanorlandoh")</f>
        <v>juanorlandoh</v>
      </c>
      <c r="Q93" s="12" t="str">
        <f ca="1">IFERROR(__xludf.DUMMYFUNCTION("""COMPUTED_VALUE"""),"#N/A")</f>
        <v>#N/A</v>
      </c>
      <c r="R93" s="8" t="str">
        <f ca="1">IFERROR(__xludf.DUMMYFUNCTION("""COMPUTED_VALUE"""),"")</f>
        <v/>
      </c>
      <c r="S93" s="3" t="str">
        <f ca="1">IFERROR(__xludf.DUMMYFUNCTION("""COMPUTED_VALUE"""),"")</f>
        <v/>
      </c>
      <c r="T93" s="8" t="str">
        <f ca="1">IFERROR(__xludf.DUMMYFUNCTION("""COMPUTED_VALUE"""),"")</f>
        <v/>
      </c>
      <c r="U93" s="3" t="str">
        <f ca="1">IFERROR(__xludf.DUMMYFUNCTION("""COMPUTED_VALUE"""),"")</f>
        <v/>
      </c>
      <c r="V93" s="8" t="str">
        <f ca="1">IFERROR(__xludf.DUMMYFUNCTION("""COMPUTED_VALUE"""),"")</f>
        <v/>
      </c>
      <c r="W93" s="3" t="str">
        <f ca="1">IFERROR(__xludf.DUMMYFUNCTION("""COMPUTED_VALUE"""),"")</f>
        <v/>
      </c>
      <c r="X93" s="3" t="str">
        <f ca="1">IFERROR(__xludf.DUMMYFUNCTION("""COMPUTED_VALUE"""),"")</f>
        <v/>
      </c>
      <c r="Y93" s="8" t="str">
        <f ca="1">IFERROR(__xludf.DUMMYFUNCTION("""COMPUTED_VALUE"""),"")</f>
        <v/>
      </c>
      <c r="Z93" s="3" t="str">
        <f ca="1">IFERROR(__xludf.DUMMYFUNCTION("""COMPUTED_VALUE"""),"")</f>
        <v/>
      </c>
      <c r="AA93" s="3" t="str">
        <f ca="1">IFERROR(__xludf.DUMMYFUNCTION("""COMPUTED_VALUE"""),"")</f>
        <v/>
      </c>
      <c r="AB93" s="3" t="str">
        <f ca="1">IFERROR(__xludf.DUMMYFUNCTION("""COMPUTED_VALUE"""),"")</f>
        <v/>
      </c>
      <c r="AC93" s="3" t="str">
        <f ca="1">IFERROR(__xludf.DUMMYFUNCTION("""COMPUTED_VALUE"""),"")</f>
        <v/>
      </c>
      <c r="AD93" s="15" t="str">
        <f ca="1">IFERROR(__xludf.DUMMYFUNCTION("""COMPUTED_VALUE"""),"")</f>
        <v/>
      </c>
    </row>
    <row r="94" spans="1:30" ht="12.75">
      <c r="A94" t="str">
        <f ca="1">IFERROR(__xludf.DUMMYFUNCTION("""COMPUTED_VALUE"""),"Hungary")</f>
        <v>Hungary</v>
      </c>
      <c r="B94" t="str">
        <f ca="1">IFERROR(__xludf.DUMMYFUNCTION("""COMPUTED_VALUE"""),"Europe")</f>
        <v>Europe</v>
      </c>
      <c r="C94" s="4" t="str">
        <f ca="1">IFERROR(__xludf.DUMMYFUNCTION("""COMPUTED_VALUE"""),"Viktor Orbán")</f>
        <v>Viktor Orbán</v>
      </c>
      <c r="D94" t="str">
        <f ca="1">IFERROR(__xludf.DUMMYFUNCTION("""COMPUTED_VALUE"""),"Head of government")</f>
        <v>Head of government</v>
      </c>
      <c r="E94" t="str">
        <f ca="1">IFERROR(__xludf.DUMMYFUNCTION("""COMPUTED_VALUE"""),"Male")</f>
        <v>Male</v>
      </c>
      <c r="F94" s="1">
        <f ca="1">IFERROR(__xludf.DUMMYFUNCTION("""COMPUTED_VALUE"""),54)</f>
        <v>54</v>
      </c>
      <c r="G94" t="str">
        <f ca="1">IFERROR(__xludf.DUMMYFUNCTION("""COMPUTED_VALUE"""),"Prime Minister")</f>
        <v>Prime Minister</v>
      </c>
      <c r="H94" s="10">
        <f ca="1">IFERROR(__xludf.DUMMYFUNCTION("""COMPUTED_VALUE"""),637744)</f>
        <v>637744</v>
      </c>
      <c r="I94" s="11" t="str">
        <f ca="1">IFERROR(__xludf.DUMMYFUNCTION("""COMPUTED_VALUE"""),"https://www.facebook.com/orbanviktor/")</f>
        <v>https://www.facebook.com/orbanviktor/</v>
      </c>
      <c r="J94" s="12">
        <f ca="1">IFERROR(__xludf.DUMMYFUNCTION("""COMPUTED_VALUE"""),637744)</f>
        <v>637744</v>
      </c>
      <c r="K94" s="8" t="str">
        <f ca="1">IFERROR(__xludf.DUMMYFUNCTION("""COMPUTED_VALUE"""),"")</f>
        <v/>
      </c>
      <c r="L94" s="12" t="str">
        <f ca="1">IFERROR(__xludf.DUMMYFUNCTION("""COMPUTED_VALUE"""),"")</f>
        <v/>
      </c>
      <c r="M94" s="12" t="str">
        <f ca="1">IFERROR(__xludf.DUMMYFUNCTION("""COMPUTED_VALUE"""),"")</f>
        <v/>
      </c>
      <c r="N94" s="12" t="str">
        <f ca="1">IFERROR(__xludf.DUMMYFUNCTION("""COMPUTED_VALUE"""),"")</f>
        <v/>
      </c>
      <c r="O94" s="8" t="str">
        <f ca="1">IFERROR(__xludf.DUMMYFUNCTION("""COMPUTED_VALUE"""),"")</f>
        <v/>
      </c>
      <c r="P94" s="12" t="str">
        <f ca="1">IFERROR(__xludf.DUMMYFUNCTION("""COMPUTED_VALUE"""),"")</f>
        <v/>
      </c>
      <c r="Q94" s="12" t="str">
        <f ca="1">IFERROR(__xludf.DUMMYFUNCTION("""COMPUTED_VALUE"""),"")</f>
        <v/>
      </c>
      <c r="R94" s="8" t="str">
        <f ca="1">IFERROR(__xludf.DUMMYFUNCTION("""COMPUTED_VALUE"""),"")</f>
        <v/>
      </c>
      <c r="S94" s="3" t="str">
        <f ca="1">IFERROR(__xludf.DUMMYFUNCTION("""COMPUTED_VALUE"""),"")</f>
        <v/>
      </c>
      <c r="T94" s="8" t="str">
        <f ca="1">IFERROR(__xludf.DUMMYFUNCTION("""COMPUTED_VALUE"""),"")</f>
        <v/>
      </c>
      <c r="U94" s="3" t="str">
        <f ca="1">IFERROR(__xludf.DUMMYFUNCTION("""COMPUTED_VALUE"""),"")</f>
        <v/>
      </c>
      <c r="V94" s="8" t="str">
        <f ca="1">IFERROR(__xludf.DUMMYFUNCTION("""COMPUTED_VALUE"""),"")</f>
        <v/>
      </c>
      <c r="W94" s="3" t="str">
        <f ca="1">IFERROR(__xludf.DUMMYFUNCTION("""COMPUTED_VALUE"""),"")</f>
        <v/>
      </c>
      <c r="X94" s="3" t="str">
        <f ca="1">IFERROR(__xludf.DUMMYFUNCTION("""COMPUTED_VALUE"""),"")</f>
        <v/>
      </c>
      <c r="Y94" s="8" t="str">
        <f ca="1">IFERROR(__xludf.DUMMYFUNCTION("""COMPUTED_VALUE"""),"")</f>
        <v/>
      </c>
      <c r="Z94" s="3" t="str">
        <f ca="1">IFERROR(__xludf.DUMMYFUNCTION("""COMPUTED_VALUE"""),"")</f>
        <v/>
      </c>
      <c r="AA94" s="3" t="str">
        <f ca="1">IFERROR(__xludf.DUMMYFUNCTION("""COMPUTED_VALUE"""),"")</f>
        <v/>
      </c>
      <c r="AB94" s="3" t="str">
        <f ca="1">IFERROR(__xludf.DUMMYFUNCTION("""COMPUTED_VALUE"""),"")</f>
        <v/>
      </c>
      <c r="AC94" s="3" t="str">
        <f ca="1">IFERROR(__xludf.DUMMYFUNCTION("""COMPUTED_VALUE"""),"")</f>
        <v/>
      </c>
      <c r="AD94" s="15" t="str">
        <f ca="1">IFERROR(__xludf.DUMMYFUNCTION("""COMPUTED_VALUE"""),"")</f>
        <v/>
      </c>
    </row>
    <row r="95" spans="1:30" ht="12.75">
      <c r="A95" t="str">
        <f ca="1">IFERROR(__xludf.DUMMYFUNCTION("""COMPUTED_VALUE"""),"Norway")</f>
        <v>Norway</v>
      </c>
      <c r="B95" t="str">
        <f ca="1">IFERROR(__xludf.DUMMYFUNCTION("""COMPUTED_VALUE"""),"Europe")</f>
        <v>Europe</v>
      </c>
      <c r="C95" s="4" t="str">
        <f ca="1">IFERROR(__xludf.DUMMYFUNCTION("""COMPUTED_VALUE"""),"Erna Solberg")</f>
        <v>Erna Solberg</v>
      </c>
      <c r="D95" t="str">
        <f ca="1">IFERROR(__xludf.DUMMYFUNCTION("""COMPUTED_VALUE"""),"Head of government")</f>
        <v>Head of government</v>
      </c>
      <c r="E95" t="str">
        <f ca="1">IFERROR(__xludf.DUMMYFUNCTION("""COMPUTED_VALUE"""),"Female")</f>
        <v>Female</v>
      </c>
      <c r="F95" s="1">
        <f ca="1">IFERROR(__xludf.DUMMYFUNCTION("""COMPUTED_VALUE"""),56)</f>
        <v>56</v>
      </c>
      <c r="G95" t="str">
        <f ca="1">IFERROR(__xludf.DUMMYFUNCTION("""COMPUTED_VALUE"""),"Prime Minister")</f>
        <v>Prime Minister</v>
      </c>
      <c r="H95" s="10" t="str">
        <f ca="1">IFERROR(__xludf.DUMMYFUNCTION("""COMPUTED_VALUE"""),"#N/A")</f>
        <v>#N/A</v>
      </c>
      <c r="I95" s="11" t="str">
        <f ca="1">IFERROR(__xludf.DUMMYFUNCTION("""COMPUTED_VALUE"""),"https://www.facebook.com/ernasolberg/")</f>
        <v>https://www.facebook.com/ernasolberg/</v>
      </c>
      <c r="J95" s="12">
        <f ca="1">IFERROR(__xludf.DUMMYFUNCTION("""COMPUTED_VALUE"""),240955)</f>
        <v>240955</v>
      </c>
      <c r="K95" s="13" t="str">
        <f ca="1">IFERROR(__xludf.DUMMYFUNCTION("""COMPUTED_VALUE"""),"https://twitter.com/erna_solberg")</f>
        <v>https://twitter.com/erna_solberg</v>
      </c>
      <c r="L95" s="12" t="str">
        <f ca="1">IFERROR(__xludf.DUMMYFUNCTION("""COMPUTED_VALUE"""),"Erna_Solberg")</f>
        <v>Erna_Solberg</v>
      </c>
      <c r="M95" s="12" t="str">
        <f ca="1">IFERROR(__xludf.DUMMYFUNCTION("""COMPUTED_VALUE"""),"")</f>
        <v/>
      </c>
      <c r="N95" s="12" t="str">
        <f ca="1">IFERROR(__xludf.DUMMYFUNCTION("""COMPUTED_VALUE"""),"285K")</f>
        <v>285K</v>
      </c>
      <c r="O95" s="13" t="str">
        <f ca="1">IFERROR(__xludf.DUMMYFUNCTION("""COMPUTED_VALUE"""),"https://www.instagram.com/erna_solberg/")</f>
        <v>https://www.instagram.com/erna_solberg/</v>
      </c>
      <c r="P95" s="12" t="str">
        <f ca="1">IFERROR(__xludf.DUMMYFUNCTION("""COMPUTED_VALUE"""),"erna_solberg")</f>
        <v>erna_solberg</v>
      </c>
      <c r="Q95" s="12" t="str">
        <f ca="1">IFERROR(__xludf.DUMMYFUNCTION("""COMPUTED_VALUE"""),"#N/A")</f>
        <v>#N/A</v>
      </c>
      <c r="R95" s="8" t="str">
        <f ca="1">IFERROR(__xludf.DUMMYFUNCTION("""COMPUTED_VALUE"""),"")</f>
        <v/>
      </c>
      <c r="S95" s="3" t="str">
        <f ca="1">IFERROR(__xludf.DUMMYFUNCTION("""COMPUTED_VALUE"""),"")</f>
        <v/>
      </c>
      <c r="T95" s="8" t="str">
        <f ca="1">IFERROR(__xludf.DUMMYFUNCTION("""COMPUTED_VALUE"""),"")</f>
        <v/>
      </c>
      <c r="U95" s="3" t="str">
        <f ca="1">IFERROR(__xludf.DUMMYFUNCTION("""COMPUTED_VALUE"""),"")</f>
        <v/>
      </c>
      <c r="V95" s="8" t="str">
        <f ca="1">IFERROR(__xludf.DUMMYFUNCTION("""COMPUTED_VALUE"""),"")</f>
        <v/>
      </c>
      <c r="W95" s="3" t="str">
        <f ca="1">IFERROR(__xludf.DUMMYFUNCTION("""COMPUTED_VALUE"""),"")</f>
        <v/>
      </c>
      <c r="X95" s="3" t="str">
        <f ca="1">IFERROR(__xludf.DUMMYFUNCTION("""COMPUTED_VALUE"""),"")</f>
        <v/>
      </c>
      <c r="Y95" s="8" t="str">
        <f ca="1">IFERROR(__xludf.DUMMYFUNCTION("""COMPUTED_VALUE"""),"")</f>
        <v/>
      </c>
      <c r="Z95" s="3" t="str">
        <f ca="1">IFERROR(__xludf.DUMMYFUNCTION("""COMPUTED_VALUE"""),"")</f>
        <v/>
      </c>
      <c r="AA95" s="3" t="str">
        <f ca="1">IFERROR(__xludf.DUMMYFUNCTION("""COMPUTED_VALUE"""),"")</f>
        <v/>
      </c>
      <c r="AB95" s="3" t="str">
        <f ca="1">IFERROR(__xludf.DUMMYFUNCTION("""COMPUTED_VALUE"""),"")</f>
        <v/>
      </c>
      <c r="AC95" s="3" t="str">
        <f ca="1">IFERROR(__xludf.DUMMYFUNCTION("""COMPUTED_VALUE"""),"")</f>
        <v/>
      </c>
      <c r="AD95" s="15" t="str">
        <f ca="1">IFERROR(__xludf.DUMMYFUNCTION("""COMPUTED_VALUE"""),"")</f>
        <v/>
      </c>
    </row>
    <row r="96" spans="1:30" ht="12.75">
      <c r="A96" t="str">
        <f ca="1">IFERROR(__xludf.DUMMYFUNCTION("""COMPUTED_VALUE"""),"Bhutan")</f>
        <v>Bhutan</v>
      </c>
      <c r="B96" t="str">
        <f ca="1">IFERROR(__xludf.DUMMYFUNCTION("""COMPUTED_VALUE"""),"Asia")</f>
        <v>Asia</v>
      </c>
      <c r="C96" s="4" t="str">
        <f ca="1">IFERROR(__xludf.DUMMYFUNCTION("""COMPUTED_VALUE"""),"Jigme Khesar Namgyel Wangchuck")</f>
        <v>Jigme Khesar Namgyel Wangchuck</v>
      </c>
      <c r="D96" t="str">
        <f ca="1">IFERROR(__xludf.DUMMYFUNCTION("""COMPUTED_VALUE"""),"Head of state")</f>
        <v>Head of state</v>
      </c>
      <c r="E96" t="str">
        <f ca="1">IFERROR(__xludf.DUMMYFUNCTION("""COMPUTED_VALUE"""),"Male")</f>
        <v>Male</v>
      </c>
      <c r="F96" s="1">
        <f ca="1">IFERROR(__xludf.DUMMYFUNCTION("""COMPUTED_VALUE"""),37)</f>
        <v>37</v>
      </c>
      <c r="G96" t="str">
        <f ca="1">IFERROR(__xludf.DUMMYFUNCTION("""COMPUTED_VALUE"""),"King")</f>
        <v>King</v>
      </c>
      <c r="H96" s="10">
        <f ca="1">IFERROR(__xludf.DUMMYFUNCTION("""COMPUTED_VALUE"""),603519)</f>
        <v>603519</v>
      </c>
      <c r="I96" s="11" t="str">
        <f ca="1">IFERROR(__xludf.DUMMYFUNCTION("""COMPUTED_VALUE"""),"https://www.facebook.com/KingJigmeKhesar/")</f>
        <v>https://www.facebook.com/KingJigmeKhesar/</v>
      </c>
      <c r="J96" s="12">
        <f ca="1">IFERROR(__xludf.DUMMYFUNCTION("""COMPUTED_VALUE"""),603519)</f>
        <v>603519</v>
      </c>
      <c r="K96" s="8" t="str">
        <f ca="1">IFERROR(__xludf.DUMMYFUNCTION("""COMPUTED_VALUE"""),"")</f>
        <v/>
      </c>
      <c r="L96" s="12" t="str">
        <f ca="1">IFERROR(__xludf.DUMMYFUNCTION("""COMPUTED_VALUE"""),"")</f>
        <v/>
      </c>
      <c r="M96" s="12" t="str">
        <f ca="1">IFERROR(__xludf.DUMMYFUNCTION("""COMPUTED_VALUE"""),"")</f>
        <v/>
      </c>
      <c r="N96" s="12" t="str">
        <f ca="1">IFERROR(__xludf.DUMMYFUNCTION("""COMPUTED_VALUE"""),"")</f>
        <v/>
      </c>
      <c r="O96" s="8" t="str">
        <f ca="1">IFERROR(__xludf.DUMMYFUNCTION("""COMPUTED_VALUE"""),"")</f>
        <v/>
      </c>
      <c r="P96" s="12" t="str">
        <f ca="1">IFERROR(__xludf.DUMMYFUNCTION("""COMPUTED_VALUE"""),"")</f>
        <v/>
      </c>
      <c r="Q96" s="12" t="str">
        <f ca="1">IFERROR(__xludf.DUMMYFUNCTION("""COMPUTED_VALUE"""),"")</f>
        <v/>
      </c>
      <c r="R96" s="8" t="str">
        <f ca="1">IFERROR(__xludf.DUMMYFUNCTION("""COMPUTED_VALUE"""),"")</f>
        <v/>
      </c>
      <c r="S96" s="3" t="str">
        <f ca="1">IFERROR(__xludf.DUMMYFUNCTION("""COMPUTED_VALUE"""),"")</f>
        <v/>
      </c>
      <c r="T96" s="8" t="str">
        <f ca="1">IFERROR(__xludf.DUMMYFUNCTION("""COMPUTED_VALUE"""),"")</f>
        <v/>
      </c>
      <c r="U96" s="3" t="str">
        <f ca="1">IFERROR(__xludf.DUMMYFUNCTION("""COMPUTED_VALUE"""),"")</f>
        <v/>
      </c>
      <c r="V96" s="8" t="str">
        <f ca="1">IFERROR(__xludf.DUMMYFUNCTION("""COMPUTED_VALUE"""),"")</f>
        <v/>
      </c>
      <c r="W96" s="3" t="str">
        <f ca="1">IFERROR(__xludf.DUMMYFUNCTION("""COMPUTED_VALUE"""),"")</f>
        <v/>
      </c>
      <c r="X96" s="3" t="str">
        <f ca="1">IFERROR(__xludf.DUMMYFUNCTION("""COMPUTED_VALUE"""),"")</f>
        <v/>
      </c>
      <c r="Y96" s="8" t="str">
        <f ca="1">IFERROR(__xludf.DUMMYFUNCTION("""COMPUTED_VALUE"""),"")</f>
        <v/>
      </c>
      <c r="Z96" s="3" t="str">
        <f ca="1">IFERROR(__xludf.DUMMYFUNCTION("""COMPUTED_VALUE"""),"")</f>
        <v/>
      </c>
      <c r="AA96" s="3" t="str">
        <f ca="1">IFERROR(__xludf.DUMMYFUNCTION("""COMPUTED_VALUE"""),"")</f>
        <v/>
      </c>
      <c r="AB96" s="3" t="str">
        <f ca="1">IFERROR(__xludf.DUMMYFUNCTION("""COMPUTED_VALUE"""),"")</f>
        <v/>
      </c>
      <c r="AC96" s="3" t="str">
        <f ca="1">IFERROR(__xludf.DUMMYFUNCTION("""COMPUTED_VALUE"""),"")</f>
        <v/>
      </c>
      <c r="AD96" s="15" t="str">
        <f ca="1">IFERROR(__xludf.DUMMYFUNCTION("""COMPUTED_VALUE"""),"")</f>
        <v/>
      </c>
    </row>
    <row r="97" spans="1:30" ht="12.75">
      <c r="A97" t="str">
        <f ca="1">IFERROR(__xludf.DUMMYFUNCTION("""COMPUTED_VALUE"""),"Gabon")</f>
        <v>Gabon</v>
      </c>
      <c r="B97" t="str">
        <f ca="1">IFERROR(__xludf.DUMMYFUNCTION("""COMPUTED_VALUE"""),"Africa")</f>
        <v>Africa</v>
      </c>
      <c r="C97" s="4" t="str">
        <f ca="1">IFERROR(__xludf.DUMMYFUNCTION("""COMPUTED_VALUE"""),"Ali Bongo Ondimb")</f>
        <v>Ali Bongo Ondimb</v>
      </c>
      <c r="D97" t="str">
        <f ca="1">IFERROR(__xludf.DUMMYFUNCTION("""COMPUTED_VALUE"""),"Head of state")</f>
        <v>Head of state</v>
      </c>
      <c r="E97" t="str">
        <f ca="1">IFERROR(__xludf.DUMMYFUNCTION("""COMPUTED_VALUE"""),"Male")</f>
        <v>Male</v>
      </c>
      <c r="F97" s="1">
        <f ca="1">IFERROR(__xludf.DUMMYFUNCTION("""COMPUTED_VALUE"""),58)</f>
        <v>58</v>
      </c>
      <c r="G97" t="str">
        <f ca="1">IFERROR(__xludf.DUMMYFUNCTION("""COMPUTED_VALUE"""),"President")</f>
        <v>President</v>
      </c>
      <c r="H97" s="10" t="str">
        <f ca="1">IFERROR(__xludf.DUMMYFUNCTION("""COMPUTED_VALUE"""),"#N/A")</f>
        <v>#N/A</v>
      </c>
      <c r="I97" s="11" t="str">
        <f ca="1">IFERROR(__xludf.DUMMYFUNCTION("""COMPUTED_VALUE"""),"https://www.facebook.com/alibongoondimba/")</f>
        <v>https://www.facebook.com/alibongoondimba/</v>
      </c>
      <c r="J97" s="12">
        <f ca="1">IFERROR(__xludf.DUMMYFUNCTION("""COMPUTED_VALUE"""),556854)</f>
        <v>556854</v>
      </c>
      <c r="K97" s="13" t="str">
        <f ca="1">IFERROR(__xludf.DUMMYFUNCTION("""COMPUTED_VALUE"""),"https://twitter.com/PresidentABO")</f>
        <v>https://twitter.com/PresidentABO</v>
      </c>
      <c r="L97" s="12" t="str">
        <f ca="1">IFERROR(__xludf.DUMMYFUNCTION("""COMPUTED_VALUE"""),"Presidentabo")</f>
        <v>Presidentabo</v>
      </c>
      <c r="M97" s="12" t="str">
        <f ca="1">IFERROR(__xludf.DUMMYFUNCTION("""COMPUTED_VALUE"""),"")</f>
        <v/>
      </c>
      <c r="N97" s="12" t="str">
        <f ca="1">IFERROR(__xludf.DUMMYFUNCTION("""COMPUTED_VALUE"""),"113K")</f>
        <v>113K</v>
      </c>
      <c r="O97" s="13" t="str">
        <f ca="1">IFERROR(__xludf.DUMMYFUNCTION("""COMPUTED_VALUE"""),"https://www.instagram.com/president_abo/")</f>
        <v>https://www.instagram.com/president_abo/</v>
      </c>
      <c r="P97" s="12" t="str">
        <f ca="1">IFERROR(__xludf.DUMMYFUNCTION("""COMPUTED_VALUE"""),"president_abo")</f>
        <v>president_abo</v>
      </c>
      <c r="Q97" s="12" t="str">
        <f ca="1">IFERROR(__xludf.DUMMYFUNCTION("""COMPUTED_VALUE"""),"#N/A")</f>
        <v>#N/A</v>
      </c>
      <c r="R97" s="8" t="str">
        <f ca="1">IFERROR(__xludf.DUMMYFUNCTION("""COMPUTED_VALUE"""),"")</f>
        <v/>
      </c>
      <c r="S97" s="3" t="str">
        <f ca="1">IFERROR(__xludf.DUMMYFUNCTION("""COMPUTED_VALUE"""),"")</f>
        <v/>
      </c>
      <c r="T97" s="8" t="str">
        <f ca="1">IFERROR(__xludf.DUMMYFUNCTION("""COMPUTED_VALUE"""),"")</f>
        <v/>
      </c>
      <c r="U97" s="3" t="str">
        <f ca="1">IFERROR(__xludf.DUMMYFUNCTION("""COMPUTED_VALUE"""),"")</f>
        <v/>
      </c>
      <c r="V97" s="8" t="str">
        <f ca="1">IFERROR(__xludf.DUMMYFUNCTION("""COMPUTED_VALUE"""),"")</f>
        <v/>
      </c>
      <c r="W97" s="3" t="str">
        <f ca="1">IFERROR(__xludf.DUMMYFUNCTION("""COMPUTED_VALUE"""),"")</f>
        <v/>
      </c>
      <c r="X97" s="3" t="str">
        <f ca="1">IFERROR(__xludf.DUMMYFUNCTION("""COMPUTED_VALUE"""),"")</f>
        <v/>
      </c>
      <c r="Y97" s="8" t="str">
        <f ca="1">IFERROR(__xludf.DUMMYFUNCTION("""COMPUTED_VALUE"""),"")</f>
        <v/>
      </c>
      <c r="Z97" s="3" t="str">
        <f ca="1">IFERROR(__xludf.DUMMYFUNCTION("""COMPUTED_VALUE"""),"")</f>
        <v/>
      </c>
      <c r="AA97" s="3" t="str">
        <f ca="1">IFERROR(__xludf.DUMMYFUNCTION("""COMPUTED_VALUE"""),"")</f>
        <v/>
      </c>
      <c r="AB97" s="3" t="str">
        <f ca="1">IFERROR(__xludf.DUMMYFUNCTION("""COMPUTED_VALUE"""),"")</f>
        <v/>
      </c>
      <c r="AC97" s="3" t="str">
        <f ca="1">IFERROR(__xludf.DUMMYFUNCTION("""COMPUTED_VALUE"""),"")</f>
        <v/>
      </c>
      <c r="AD97" s="15" t="str">
        <f ca="1">IFERROR(__xludf.DUMMYFUNCTION("""COMPUTED_VALUE"""),"")</f>
        <v/>
      </c>
    </row>
    <row r="98" spans="1:30" ht="12.75">
      <c r="A98" t="str">
        <f ca="1">IFERROR(__xludf.DUMMYFUNCTION("""COMPUTED_VALUE"""),"Poland")</f>
        <v>Poland</v>
      </c>
      <c r="B98" t="str">
        <f ca="1">IFERROR(__xludf.DUMMYFUNCTION("""COMPUTED_VALUE"""),"Europe")</f>
        <v>Europe</v>
      </c>
      <c r="C98" s="4" t="str">
        <f ca="1">IFERROR(__xludf.DUMMYFUNCTION("""COMPUTED_VALUE"""),"Beata Szydło")</f>
        <v>Beata Szydło</v>
      </c>
      <c r="D98" t="str">
        <f ca="1">IFERROR(__xludf.DUMMYFUNCTION("""COMPUTED_VALUE"""),"Head of government")</f>
        <v>Head of government</v>
      </c>
      <c r="E98" t="str">
        <f ca="1">IFERROR(__xludf.DUMMYFUNCTION("""COMPUTED_VALUE"""),"Female")</f>
        <v>Female</v>
      </c>
      <c r="F98" s="1">
        <f ca="1">IFERROR(__xludf.DUMMYFUNCTION("""COMPUTED_VALUE"""),54)</f>
        <v>54</v>
      </c>
      <c r="G98" t="str">
        <f ca="1">IFERROR(__xludf.DUMMYFUNCTION("""COMPUTED_VALUE"""),"Prime Minister")</f>
        <v>Prime Minister</v>
      </c>
      <c r="H98" s="10">
        <f ca="1">IFERROR(__xludf.DUMMYFUNCTION("""COMPUTED_VALUE"""),184992)</f>
        <v>184992</v>
      </c>
      <c r="I98" s="11" t="str">
        <f ca="1">IFERROR(__xludf.DUMMYFUNCTION("""COMPUTED_VALUE"""),"https://www.facebook.com/BeataSzydlo/")</f>
        <v>https://www.facebook.com/BeataSzydlo/</v>
      </c>
      <c r="J98" s="12">
        <f ca="1">IFERROR(__xludf.DUMMYFUNCTION("""COMPUTED_VALUE"""),184992)</f>
        <v>184992</v>
      </c>
      <c r="K98" s="13" t="str">
        <f ca="1">IFERROR(__xludf.DUMMYFUNCTION("""COMPUTED_VALUE"""),"https://twitter.com/BeataSzydlo")</f>
        <v>https://twitter.com/BeataSzydlo</v>
      </c>
      <c r="L98" s="12" t="str">
        <f ca="1">IFERROR(__xludf.DUMMYFUNCTION("""COMPUTED_VALUE"""),"Beataszydlo")</f>
        <v>Beataszydlo</v>
      </c>
      <c r="M98" s="12" t="str">
        <f ca="1">IFERROR(__xludf.DUMMYFUNCTION("""COMPUTED_VALUE"""),"")</f>
        <v/>
      </c>
      <c r="N98" s="12" t="str">
        <f ca="1">IFERROR(__xludf.DUMMYFUNCTION("""COMPUTED_VALUE"""),"391K")</f>
        <v>391K</v>
      </c>
      <c r="O98" s="8" t="str">
        <f ca="1">IFERROR(__xludf.DUMMYFUNCTION("""COMPUTED_VALUE"""),"")</f>
        <v/>
      </c>
      <c r="P98" s="12" t="str">
        <f ca="1">IFERROR(__xludf.DUMMYFUNCTION("""COMPUTED_VALUE"""),"")</f>
        <v/>
      </c>
      <c r="Q98" s="12" t="str">
        <f ca="1">IFERROR(__xludf.DUMMYFUNCTION("""COMPUTED_VALUE"""),"")</f>
        <v/>
      </c>
      <c r="R98" s="8" t="str">
        <f ca="1">IFERROR(__xludf.DUMMYFUNCTION("""COMPUTED_VALUE"""),"")</f>
        <v/>
      </c>
      <c r="S98" s="3" t="str">
        <f ca="1">IFERROR(__xludf.DUMMYFUNCTION("""COMPUTED_VALUE"""),"")</f>
        <v/>
      </c>
      <c r="T98" s="8" t="str">
        <f ca="1">IFERROR(__xludf.DUMMYFUNCTION("""COMPUTED_VALUE"""),"")</f>
        <v/>
      </c>
      <c r="U98" s="3" t="str">
        <f ca="1">IFERROR(__xludf.DUMMYFUNCTION("""COMPUTED_VALUE"""),"")</f>
        <v/>
      </c>
      <c r="V98" s="8" t="str">
        <f ca="1">IFERROR(__xludf.DUMMYFUNCTION("""COMPUTED_VALUE"""),"")</f>
        <v/>
      </c>
      <c r="W98" s="3" t="str">
        <f ca="1">IFERROR(__xludf.DUMMYFUNCTION("""COMPUTED_VALUE"""),"")</f>
        <v/>
      </c>
      <c r="X98" s="3" t="str">
        <f ca="1">IFERROR(__xludf.DUMMYFUNCTION("""COMPUTED_VALUE"""),"")</f>
        <v/>
      </c>
      <c r="Y98" s="8" t="str">
        <f ca="1">IFERROR(__xludf.DUMMYFUNCTION("""COMPUTED_VALUE"""),"")</f>
        <v/>
      </c>
      <c r="Z98" s="3" t="str">
        <f ca="1">IFERROR(__xludf.DUMMYFUNCTION("""COMPUTED_VALUE"""),"")</f>
        <v/>
      </c>
      <c r="AA98" s="3" t="str">
        <f ca="1">IFERROR(__xludf.DUMMYFUNCTION("""COMPUTED_VALUE"""),"")</f>
        <v/>
      </c>
      <c r="AB98" s="3" t="str">
        <f ca="1">IFERROR(__xludf.DUMMYFUNCTION("""COMPUTED_VALUE"""),"")</f>
        <v/>
      </c>
      <c r="AC98" s="3" t="str">
        <f ca="1">IFERROR(__xludf.DUMMYFUNCTION("""COMPUTED_VALUE"""),"")</f>
        <v/>
      </c>
      <c r="AD98" s="15" t="str">
        <f ca="1">IFERROR(__xludf.DUMMYFUNCTION("""COMPUTED_VALUE"""),"")</f>
        <v/>
      </c>
    </row>
    <row r="99" spans="1:30" ht="12.75">
      <c r="A99" t="str">
        <f ca="1">IFERROR(__xludf.DUMMYFUNCTION("""COMPUTED_VALUE"""),"Uzbekistan")</f>
        <v>Uzbekistan</v>
      </c>
      <c r="B99" t="str">
        <f ca="1">IFERROR(__xludf.DUMMYFUNCTION("""COMPUTED_VALUE"""),"Asia")</f>
        <v>Asia</v>
      </c>
      <c r="C99" s="4" t="str">
        <f ca="1">IFERROR(__xludf.DUMMYFUNCTION("""COMPUTED_VALUE"""),"Shavkat Mirziyoyev")</f>
        <v>Shavkat Mirziyoyev</v>
      </c>
      <c r="D99" t="str">
        <f ca="1">IFERROR(__xludf.DUMMYFUNCTION("""COMPUTED_VALUE"""),"Head of state")</f>
        <v>Head of state</v>
      </c>
      <c r="E99" t="str">
        <f ca="1">IFERROR(__xludf.DUMMYFUNCTION("""COMPUTED_VALUE"""),"Male")</f>
        <v>Male</v>
      </c>
      <c r="F99" s="1">
        <f ca="1">IFERROR(__xludf.DUMMYFUNCTION("""COMPUTED_VALUE"""),60)</f>
        <v>60</v>
      </c>
      <c r="G99" t="str">
        <f ca="1">IFERROR(__xludf.DUMMYFUNCTION("""COMPUTED_VALUE"""),"President")</f>
        <v>President</v>
      </c>
      <c r="H99" s="10" t="str">
        <f ca="1">IFERROR(__xludf.DUMMYFUNCTION("""COMPUTED_VALUE"""),"#N/A")</f>
        <v>#N/A</v>
      </c>
      <c r="I99" s="11" t="str">
        <f ca="1">IFERROR(__xludf.DUMMYFUNCTION("""COMPUTED_VALUE"""),"https://www.facebook.com/Mirziyoyev/")</f>
        <v>https://www.facebook.com/Mirziyoyev/</v>
      </c>
      <c r="J99" s="12">
        <f ca="1">IFERROR(__xludf.DUMMYFUNCTION("""COMPUTED_VALUE"""),195473)</f>
        <v>195473</v>
      </c>
      <c r="K99" s="8" t="str">
        <f ca="1">IFERROR(__xludf.DUMMYFUNCTION("""COMPUTED_VALUE"""),"")</f>
        <v/>
      </c>
      <c r="L99" s="12" t="str">
        <f ca="1">IFERROR(__xludf.DUMMYFUNCTION("""COMPUTED_VALUE"""),"")</f>
        <v/>
      </c>
      <c r="M99" s="12" t="str">
        <f ca="1">IFERROR(__xludf.DUMMYFUNCTION("""COMPUTED_VALUE"""),"")</f>
        <v/>
      </c>
      <c r="N99" s="12" t="str">
        <f ca="1">IFERROR(__xludf.DUMMYFUNCTION("""COMPUTED_VALUE"""),"")</f>
        <v/>
      </c>
      <c r="O99" s="13" t="str">
        <f ca="1">IFERROR(__xludf.DUMMYFUNCTION("""COMPUTED_VALUE"""),"https://www.instagram.com/mirziyoyev_sh/")</f>
        <v>https://www.instagram.com/mirziyoyev_sh/</v>
      </c>
      <c r="P99" s="12" t="str">
        <f ca="1">IFERROR(__xludf.DUMMYFUNCTION("""COMPUTED_VALUE"""),"mirziyoyev_sh")</f>
        <v>mirziyoyev_sh</v>
      </c>
      <c r="Q99" s="12" t="str">
        <f ca="1">IFERROR(__xludf.DUMMYFUNCTION("""COMPUTED_VALUE"""),"#N/A")</f>
        <v>#N/A</v>
      </c>
      <c r="R99" s="8" t="str">
        <f ca="1">IFERROR(__xludf.DUMMYFUNCTION("""COMPUTED_VALUE"""),"")</f>
        <v/>
      </c>
      <c r="S99" s="3" t="str">
        <f ca="1">IFERROR(__xludf.DUMMYFUNCTION("""COMPUTED_VALUE"""),"")</f>
        <v/>
      </c>
      <c r="T99" s="8" t="str">
        <f ca="1">IFERROR(__xludf.DUMMYFUNCTION("""COMPUTED_VALUE"""),"")</f>
        <v/>
      </c>
      <c r="U99" s="3" t="str">
        <f ca="1">IFERROR(__xludf.DUMMYFUNCTION("""COMPUTED_VALUE"""),"")</f>
        <v/>
      </c>
      <c r="V99" s="13" t="str">
        <f ca="1">IFERROR(__xludf.DUMMYFUNCTION("""COMPUTED_VALUE"""),"https://vk.com/mirziyoyev_sh")</f>
        <v>https://vk.com/mirziyoyev_sh</v>
      </c>
      <c r="W99" s="3">
        <f ca="1">IFERROR(__xludf.DUMMYFUNCTION("""COMPUTED_VALUE"""),36)</f>
        <v>36</v>
      </c>
      <c r="X99" s="3" t="str">
        <f ca="1">IFERROR(__xludf.DUMMYFUNCTION("""COMPUTED_VALUE"""),"VKontakte")</f>
        <v>VKontakte</v>
      </c>
      <c r="Y99" s="8" t="str">
        <f ca="1">IFERROR(__xludf.DUMMYFUNCTION("""COMPUTED_VALUE"""),"")</f>
        <v/>
      </c>
      <c r="Z99" s="3" t="str">
        <f ca="1">IFERROR(__xludf.DUMMYFUNCTION("""COMPUTED_VALUE"""),"")</f>
        <v/>
      </c>
      <c r="AA99" s="3" t="str">
        <f ca="1">IFERROR(__xludf.DUMMYFUNCTION("""COMPUTED_VALUE"""),"")</f>
        <v/>
      </c>
      <c r="AB99" s="3" t="str">
        <f ca="1">IFERROR(__xludf.DUMMYFUNCTION("""COMPUTED_VALUE"""),"")</f>
        <v/>
      </c>
      <c r="AC99" s="3" t="str">
        <f ca="1">IFERROR(__xludf.DUMMYFUNCTION("""COMPUTED_VALUE"""),"")</f>
        <v/>
      </c>
      <c r="AD99" s="15" t="str">
        <f ca="1">IFERROR(__xludf.DUMMYFUNCTION("""COMPUTED_VALUE"""),"")</f>
        <v/>
      </c>
    </row>
    <row r="100" spans="1:30" ht="12.75">
      <c r="A100" t="str">
        <f ca="1">IFERROR(__xludf.DUMMYFUNCTION("""COMPUTED_VALUE"""),"Italy")</f>
        <v>Italy</v>
      </c>
      <c r="B100" t="str">
        <f ca="1">IFERROR(__xludf.DUMMYFUNCTION("""COMPUTED_VALUE"""),"Europe")</f>
        <v>Europe</v>
      </c>
      <c r="C100" s="4" t="str">
        <f ca="1">IFERROR(__xludf.DUMMYFUNCTION("""COMPUTED_VALUE"""),"Paolo Gentiloni")</f>
        <v>Paolo Gentiloni</v>
      </c>
      <c r="D100" t="str">
        <f ca="1">IFERROR(__xludf.DUMMYFUNCTION("""COMPUTED_VALUE"""),"Head of government")</f>
        <v>Head of government</v>
      </c>
      <c r="E100" t="str">
        <f ca="1">IFERROR(__xludf.DUMMYFUNCTION("""COMPUTED_VALUE"""),"Male")</f>
        <v>Male</v>
      </c>
      <c r="F100" s="1">
        <f ca="1">IFERROR(__xludf.DUMMYFUNCTION("""COMPUTED_VALUE"""),63)</f>
        <v>63</v>
      </c>
      <c r="G100" t="str">
        <f ca="1">IFERROR(__xludf.DUMMYFUNCTION("""COMPUTED_VALUE"""),"President of the Council of Ministers")</f>
        <v>President of the Council of Ministers</v>
      </c>
      <c r="H100" s="10" t="str">
        <f ca="1">IFERROR(__xludf.DUMMYFUNCTION("""COMPUTED_VALUE"""),"#N/A")</f>
        <v>#N/A</v>
      </c>
      <c r="I100" s="11" t="str">
        <f ca="1">IFERROR(__xludf.DUMMYFUNCTION("""COMPUTED_VALUE"""),"https://www.facebook.com/paologentiloni/")</f>
        <v>https://www.facebook.com/paologentiloni/</v>
      </c>
      <c r="J100" s="12">
        <f ca="1">IFERROR(__xludf.DUMMYFUNCTION("""COMPUTED_VALUE"""),73085)</f>
        <v>73085</v>
      </c>
      <c r="K100" s="13" t="str">
        <f ca="1">IFERROR(__xludf.DUMMYFUNCTION("""COMPUTED_VALUE"""),"https://twitter.com/PaoloGentiloni")</f>
        <v>https://twitter.com/PaoloGentiloni</v>
      </c>
      <c r="L100" s="12" t="str">
        <f ca="1">IFERROR(__xludf.DUMMYFUNCTION("""COMPUTED_VALUE"""),"Paologentiloni")</f>
        <v>Paologentiloni</v>
      </c>
      <c r="M100" s="12" t="str">
        <f ca="1">IFERROR(__xludf.DUMMYFUNCTION("""COMPUTED_VALUE"""),"")</f>
        <v/>
      </c>
      <c r="N100" s="12" t="str">
        <f ca="1">IFERROR(__xludf.DUMMYFUNCTION("""COMPUTED_VALUE"""),"506K")</f>
        <v>506K</v>
      </c>
      <c r="O100" s="13" t="str">
        <f ca="1">IFERROR(__xludf.DUMMYFUNCTION("""COMPUTED_VALUE"""),"https://www.instagram.com/paologentiloni/")</f>
        <v>https://www.instagram.com/paologentiloni/</v>
      </c>
      <c r="P100" s="12" t="str">
        <f ca="1">IFERROR(__xludf.DUMMYFUNCTION("""COMPUTED_VALUE"""),"paologentiloni")</f>
        <v>paologentiloni</v>
      </c>
      <c r="Q100" s="12" t="str">
        <f ca="1">IFERROR(__xludf.DUMMYFUNCTION("""COMPUTED_VALUE"""),"#N/A")</f>
        <v>#N/A</v>
      </c>
      <c r="R100" s="8" t="str">
        <f ca="1">IFERROR(__xludf.DUMMYFUNCTION("""COMPUTED_VALUE"""),"")</f>
        <v/>
      </c>
      <c r="S100" s="3" t="str">
        <f ca="1">IFERROR(__xludf.DUMMYFUNCTION("""COMPUTED_VALUE"""),"")</f>
        <v/>
      </c>
      <c r="T100" s="8" t="str">
        <f ca="1">IFERROR(__xludf.DUMMYFUNCTION("""COMPUTED_VALUE"""),"")</f>
        <v/>
      </c>
      <c r="U100" s="3" t="str">
        <f ca="1">IFERROR(__xludf.DUMMYFUNCTION("""COMPUTED_VALUE"""),"")</f>
        <v/>
      </c>
      <c r="V100" s="8" t="str">
        <f ca="1">IFERROR(__xludf.DUMMYFUNCTION("""COMPUTED_VALUE"""),"")</f>
        <v/>
      </c>
      <c r="W100" s="3" t="str">
        <f ca="1">IFERROR(__xludf.DUMMYFUNCTION("""COMPUTED_VALUE"""),"")</f>
        <v/>
      </c>
      <c r="X100" s="3" t="str">
        <f ca="1">IFERROR(__xludf.DUMMYFUNCTION("""COMPUTED_VALUE"""),"")</f>
        <v/>
      </c>
      <c r="Y100" s="8" t="str">
        <f ca="1">IFERROR(__xludf.DUMMYFUNCTION("""COMPUTED_VALUE"""),"")</f>
        <v/>
      </c>
      <c r="Z100" s="3" t="str">
        <f ca="1">IFERROR(__xludf.DUMMYFUNCTION("""COMPUTED_VALUE"""),"")</f>
        <v/>
      </c>
      <c r="AA100" s="3" t="str">
        <f ca="1">IFERROR(__xludf.DUMMYFUNCTION("""COMPUTED_VALUE"""),"")</f>
        <v/>
      </c>
      <c r="AB100" s="3" t="str">
        <f ca="1">IFERROR(__xludf.DUMMYFUNCTION("""COMPUTED_VALUE"""),"")</f>
        <v/>
      </c>
      <c r="AC100" s="3" t="str">
        <f ca="1">IFERROR(__xludf.DUMMYFUNCTION("""COMPUTED_VALUE"""),"")</f>
        <v/>
      </c>
      <c r="AD100" s="15" t="str">
        <f ca="1">IFERROR(__xludf.DUMMYFUNCTION("""COMPUTED_VALUE"""),"")</f>
        <v/>
      </c>
    </row>
    <row r="101" spans="1:30" ht="12.75">
      <c r="A101" t="str">
        <f ca="1">IFERROR(__xludf.DUMMYFUNCTION("""COMPUTED_VALUE"""),"Peru")</f>
        <v>Peru</v>
      </c>
      <c r="B101" t="str">
        <f ca="1">IFERROR(__xludf.DUMMYFUNCTION("""COMPUTED_VALUE"""),"South America")</f>
        <v>South America</v>
      </c>
      <c r="C101" s="4" t="str">
        <f ca="1">IFERROR(__xludf.DUMMYFUNCTION("""COMPUTED_VALUE"""),"Mercedes Aráoz")</f>
        <v>Mercedes Aráoz</v>
      </c>
      <c r="D101" t="str">
        <f ca="1">IFERROR(__xludf.DUMMYFUNCTION("""COMPUTED_VALUE"""),"Head of government")</f>
        <v>Head of government</v>
      </c>
      <c r="E101" t="str">
        <f ca="1">IFERROR(__xludf.DUMMYFUNCTION("""COMPUTED_VALUE"""),"Female")</f>
        <v>Female</v>
      </c>
      <c r="F101" s="1">
        <f ca="1">IFERROR(__xludf.DUMMYFUNCTION("""COMPUTED_VALUE"""),56)</f>
        <v>56</v>
      </c>
      <c r="G101" t="str">
        <f ca="1">IFERROR(__xludf.DUMMYFUNCTION("""COMPUTED_VALUE"""),"Prime Minister")</f>
        <v>Prime Minister</v>
      </c>
      <c r="H101" s="10" t="str">
        <f ca="1">IFERROR(__xludf.DUMMYFUNCTION("""COMPUTED_VALUE"""),"#N/A")</f>
        <v>#N/A</v>
      </c>
      <c r="I101" s="11" t="str">
        <f ca="1">IFERROR(__xludf.DUMMYFUNCTION("""COMPUTED_VALUE"""),"https://www.facebook.com/MecheAraozF/")</f>
        <v>https://www.facebook.com/MecheAraozF/</v>
      </c>
      <c r="J101" s="12">
        <f ca="1">IFERROR(__xludf.DUMMYFUNCTION("""COMPUTED_VALUE"""),95296)</f>
        <v>95296</v>
      </c>
      <c r="K101" s="13" t="str">
        <f ca="1">IFERROR(__xludf.DUMMYFUNCTION("""COMPUTED_VALUE"""),"https://twitter.com/MecheAF")</f>
        <v>https://twitter.com/MecheAF</v>
      </c>
      <c r="L101" s="12" t="str">
        <f ca="1">IFERROR(__xludf.DUMMYFUNCTION("""COMPUTED_VALUE"""),"Mecheaf")</f>
        <v>Mecheaf</v>
      </c>
      <c r="M101" s="12" t="str">
        <f ca="1">IFERROR(__xludf.DUMMYFUNCTION("""COMPUTED_VALUE"""),"")</f>
        <v/>
      </c>
      <c r="N101" s="12" t="str">
        <f ca="1">IFERROR(__xludf.DUMMYFUNCTION("""COMPUTED_VALUE"""),"477K")</f>
        <v>477K</v>
      </c>
      <c r="O101" s="13" t="str">
        <f ca="1">IFERROR(__xludf.DUMMYFUNCTION("""COMPUTED_VALUE"""),"https://www.instagram.com/mecheaf/")</f>
        <v>https://www.instagram.com/mecheaf/</v>
      </c>
      <c r="P101" s="12" t="str">
        <f ca="1">IFERROR(__xludf.DUMMYFUNCTION("""COMPUTED_VALUE"""),"mecheaf")</f>
        <v>mecheaf</v>
      </c>
      <c r="Q101" s="12" t="str">
        <f ca="1">IFERROR(__xludf.DUMMYFUNCTION("""COMPUTED_VALUE"""),"#N/A")</f>
        <v>#N/A</v>
      </c>
      <c r="R101" s="8" t="str">
        <f ca="1">IFERROR(__xludf.DUMMYFUNCTION("""COMPUTED_VALUE"""),"")</f>
        <v/>
      </c>
      <c r="S101" s="3" t="str">
        <f ca="1">IFERROR(__xludf.DUMMYFUNCTION("""COMPUTED_VALUE"""),"")</f>
        <v/>
      </c>
      <c r="T101" s="8" t="str">
        <f ca="1">IFERROR(__xludf.DUMMYFUNCTION("""COMPUTED_VALUE"""),"")</f>
        <v/>
      </c>
      <c r="U101" s="3" t="str">
        <f ca="1">IFERROR(__xludf.DUMMYFUNCTION("""COMPUTED_VALUE"""),"")</f>
        <v/>
      </c>
      <c r="V101" s="8" t="str">
        <f ca="1">IFERROR(__xludf.DUMMYFUNCTION("""COMPUTED_VALUE"""),"")</f>
        <v/>
      </c>
      <c r="W101" s="3" t="str">
        <f ca="1">IFERROR(__xludf.DUMMYFUNCTION("""COMPUTED_VALUE"""),"")</f>
        <v/>
      </c>
      <c r="X101" s="3" t="str">
        <f ca="1">IFERROR(__xludf.DUMMYFUNCTION("""COMPUTED_VALUE"""),"")</f>
        <v/>
      </c>
      <c r="Y101" s="8" t="str">
        <f ca="1">IFERROR(__xludf.DUMMYFUNCTION("""COMPUTED_VALUE"""),"")</f>
        <v/>
      </c>
      <c r="Z101" s="3" t="str">
        <f ca="1">IFERROR(__xludf.DUMMYFUNCTION("""COMPUTED_VALUE"""),"")</f>
        <v/>
      </c>
      <c r="AA101" s="3" t="str">
        <f ca="1">IFERROR(__xludf.DUMMYFUNCTION("""COMPUTED_VALUE"""),"")</f>
        <v/>
      </c>
      <c r="AB101" s="3" t="str">
        <f ca="1">IFERROR(__xludf.DUMMYFUNCTION("""COMPUTED_VALUE"""),"")</f>
        <v/>
      </c>
      <c r="AC101" s="3" t="str">
        <f ca="1">IFERROR(__xludf.DUMMYFUNCTION("""COMPUTED_VALUE"""),"")</f>
        <v/>
      </c>
      <c r="AD101" s="15" t="str">
        <f ca="1">IFERROR(__xludf.DUMMYFUNCTION("""COMPUTED_VALUE"""),"")</f>
        <v/>
      </c>
    </row>
    <row r="102" spans="1:30" ht="12.75">
      <c r="A102" t="str">
        <f ca="1">IFERROR(__xludf.DUMMYFUNCTION("""COMPUTED_VALUE"""),"Austria")</f>
        <v>Austria</v>
      </c>
      <c r="B102" t="str">
        <f ca="1">IFERROR(__xludf.DUMMYFUNCTION("""COMPUTED_VALUE"""),"Europe")</f>
        <v>Europe</v>
      </c>
      <c r="C102" s="4" t="str">
        <f ca="1">IFERROR(__xludf.DUMMYFUNCTION("""COMPUTED_VALUE"""),"Alexander Van der Bellen")</f>
        <v>Alexander Van der Bellen</v>
      </c>
      <c r="D102" t="str">
        <f ca="1">IFERROR(__xludf.DUMMYFUNCTION("""COMPUTED_VALUE"""),"Head of state")</f>
        <v>Head of state</v>
      </c>
      <c r="E102" t="str">
        <f ca="1">IFERROR(__xludf.DUMMYFUNCTION("""COMPUTED_VALUE"""),"Male")</f>
        <v>Male</v>
      </c>
      <c r="F102" s="1">
        <f ca="1">IFERROR(__xludf.DUMMYFUNCTION("""COMPUTED_VALUE"""),74)</f>
        <v>74</v>
      </c>
      <c r="G102" t="str">
        <f ca="1">IFERROR(__xludf.DUMMYFUNCTION("""COMPUTED_VALUE"""),"Federal President")</f>
        <v>Federal President</v>
      </c>
      <c r="H102" s="10" t="str">
        <f ca="1">IFERROR(__xludf.DUMMYFUNCTION("""COMPUTED_VALUE"""),"#N/A")</f>
        <v>#N/A</v>
      </c>
      <c r="I102" s="11" t="str">
        <f ca="1">IFERROR(__xludf.DUMMYFUNCTION("""COMPUTED_VALUE"""),"https://www.facebook.com/alexandervanderbellen/")</f>
        <v>https://www.facebook.com/alexandervanderbellen/</v>
      </c>
      <c r="J102" s="12">
        <f ca="1">IFERROR(__xludf.DUMMYFUNCTION("""COMPUTED_VALUE"""),292300)</f>
        <v>292300</v>
      </c>
      <c r="K102" s="13" t="str">
        <f ca="1">IFERROR(__xludf.DUMMYFUNCTION("""COMPUTED_VALUE"""),"https://twitter.com/vanderbellen")</f>
        <v>https://twitter.com/vanderbellen</v>
      </c>
      <c r="L102" s="12" t="str">
        <f ca="1">IFERROR(__xludf.DUMMYFUNCTION("""COMPUTED_VALUE"""),"Vanderbellen")</f>
        <v>Vanderbellen</v>
      </c>
      <c r="M102" s="12" t="str">
        <f ca="1">IFERROR(__xludf.DUMMYFUNCTION("""COMPUTED_VALUE"""),"")</f>
        <v/>
      </c>
      <c r="N102" s="12" t="str">
        <f ca="1">IFERROR(__xludf.DUMMYFUNCTION("""COMPUTED_VALUE"""),"159K")</f>
        <v>159K</v>
      </c>
      <c r="O102" s="13" t="str">
        <f ca="1">IFERROR(__xludf.DUMMYFUNCTION("""COMPUTED_VALUE"""),"https://www.instagram.com/vanderbellen/")</f>
        <v>https://www.instagram.com/vanderbellen/</v>
      </c>
      <c r="P102" s="12" t="str">
        <f ca="1">IFERROR(__xludf.DUMMYFUNCTION("""COMPUTED_VALUE"""),"vanderbellen")</f>
        <v>vanderbellen</v>
      </c>
      <c r="Q102" s="12" t="str">
        <f ca="1">IFERROR(__xludf.DUMMYFUNCTION("""COMPUTED_VALUE"""),"#N/A")</f>
        <v>#N/A</v>
      </c>
      <c r="R102" s="8" t="str">
        <f ca="1">IFERROR(__xludf.DUMMYFUNCTION("""COMPUTED_VALUE"""),"")</f>
        <v/>
      </c>
      <c r="S102" s="3" t="str">
        <f ca="1">IFERROR(__xludf.DUMMYFUNCTION("""COMPUTED_VALUE"""),"")</f>
        <v/>
      </c>
      <c r="T102" s="8" t="str">
        <f ca="1">IFERROR(__xludf.DUMMYFUNCTION("""COMPUTED_VALUE"""),"")</f>
        <v/>
      </c>
      <c r="U102" s="3" t="str">
        <f ca="1">IFERROR(__xludf.DUMMYFUNCTION("""COMPUTED_VALUE"""),"")</f>
        <v/>
      </c>
      <c r="V102" s="8" t="str">
        <f ca="1">IFERROR(__xludf.DUMMYFUNCTION("""COMPUTED_VALUE"""),"")</f>
        <v/>
      </c>
      <c r="W102" s="3" t="str">
        <f ca="1">IFERROR(__xludf.DUMMYFUNCTION("""COMPUTED_VALUE"""),"")</f>
        <v/>
      </c>
      <c r="X102" s="3" t="str">
        <f ca="1">IFERROR(__xludf.DUMMYFUNCTION("""COMPUTED_VALUE"""),"")</f>
        <v/>
      </c>
      <c r="Y102" s="8" t="str">
        <f ca="1">IFERROR(__xludf.DUMMYFUNCTION("""COMPUTED_VALUE"""),"")</f>
        <v/>
      </c>
      <c r="Z102" s="3" t="str">
        <f ca="1">IFERROR(__xludf.DUMMYFUNCTION("""COMPUTED_VALUE"""),"")</f>
        <v/>
      </c>
      <c r="AA102" s="3" t="str">
        <f ca="1">IFERROR(__xludf.DUMMYFUNCTION("""COMPUTED_VALUE"""),"")</f>
        <v/>
      </c>
      <c r="AB102" s="3" t="str">
        <f ca="1">IFERROR(__xludf.DUMMYFUNCTION("""COMPUTED_VALUE"""),"")</f>
        <v/>
      </c>
      <c r="AC102" s="3" t="str">
        <f ca="1">IFERROR(__xludf.DUMMYFUNCTION("""COMPUTED_VALUE"""),"")</f>
        <v/>
      </c>
      <c r="AD102" s="15" t="str">
        <f ca="1">IFERROR(__xludf.DUMMYFUNCTION("""COMPUTED_VALUE"""),"")</f>
        <v/>
      </c>
    </row>
    <row r="103" spans="1:30" ht="12.75">
      <c r="A103" t="str">
        <f ca="1">IFERROR(__xludf.DUMMYFUNCTION("""COMPUTED_VALUE"""),"Palestine")</f>
        <v>Palestine</v>
      </c>
      <c r="B103" t="str">
        <f ca="1">IFERROR(__xludf.DUMMYFUNCTION("""COMPUTED_VALUE"""),"Asia")</f>
        <v>Asia</v>
      </c>
      <c r="C103" s="4" t="str">
        <f ca="1">IFERROR(__xludf.DUMMYFUNCTION("""COMPUTED_VALUE"""),"Mahmoud Abbas")</f>
        <v>Mahmoud Abbas</v>
      </c>
      <c r="D103" t="str">
        <f ca="1">IFERROR(__xludf.DUMMYFUNCTION("""COMPUTED_VALUE"""),"Head of state")</f>
        <v>Head of state</v>
      </c>
      <c r="E103" t="str">
        <f ca="1">IFERROR(__xludf.DUMMYFUNCTION("""COMPUTED_VALUE"""),"Male")</f>
        <v>Male</v>
      </c>
      <c r="F103" s="1">
        <f ca="1">IFERROR(__xludf.DUMMYFUNCTION("""COMPUTED_VALUE"""),82)</f>
        <v>82</v>
      </c>
      <c r="G103" t="str">
        <f ca="1">IFERROR(__xludf.DUMMYFUNCTION("""COMPUTED_VALUE"""),"President")</f>
        <v>President</v>
      </c>
      <c r="H103" s="10">
        <f ca="1">IFERROR(__xludf.DUMMYFUNCTION("""COMPUTED_VALUE"""),738814)</f>
        <v>738814</v>
      </c>
      <c r="I103" s="11" t="str">
        <f ca="1">IFERROR(__xludf.DUMMYFUNCTION("""COMPUTED_VALUE"""),"https://www.facebook.com/President.Mahmoud.Abbas/")</f>
        <v>https://www.facebook.com/President.Mahmoud.Abbas/</v>
      </c>
      <c r="J103" s="12">
        <f ca="1">IFERROR(__xludf.DUMMYFUNCTION("""COMPUTED_VALUE"""),738814)</f>
        <v>738814</v>
      </c>
      <c r="K103" s="8" t="str">
        <f ca="1">IFERROR(__xludf.DUMMYFUNCTION("""COMPUTED_VALUE"""),"")</f>
        <v/>
      </c>
      <c r="L103" s="12" t="str">
        <f ca="1">IFERROR(__xludf.DUMMYFUNCTION("""COMPUTED_VALUE"""),"")</f>
        <v/>
      </c>
      <c r="M103" s="12" t="str">
        <f ca="1">IFERROR(__xludf.DUMMYFUNCTION("""COMPUTED_VALUE"""),"")</f>
        <v/>
      </c>
      <c r="N103" s="12" t="str">
        <f ca="1">IFERROR(__xludf.DUMMYFUNCTION("""COMPUTED_VALUE"""),"")</f>
        <v/>
      </c>
      <c r="O103" s="8" t="str">
        <f ca="1">IFERROR(__xludf.DUMMYFUNCTION("""COMPUTED_VALUE"""),"")</f>
        <v/>
      </c>
      <c r="P103" s="12" t="str">
        <f ca="1">IFERROR(__xludf.DUMMYFUNCTION("""COMPUTED_VALUE"""),"")</f>
        <v/>
      </c>
      <c r="Q103" s="12" t="str">
        <f ca="1">IFERROR(__xludf.DUMMYFUNCTION("""COMPUTED_VALUE"""),"")</f>
        <v/>
      </c>
      <c r="R103" s="8" t="str">
        <f ca="1">IFERROR(__xludf.DUMMYFUNCTION("""COMPUTED_VALUE"""),"")</f>
        <v/>
      </c>
      <c r="S103" s="3" t="str">
        <f ca="1">IFERROR(__xludf.DUMMYFUNCTION("""COMPUTED_VALUE"""),"")</f>
        <v/>
      </c>
      <c r="T103" s="8" t="str">
        <f ca="1">IFERROR(__xludf.DUMMYFUNCTION("""COMPUTED_VALUE"""),"")</f>
        <v/>
      </c>
      <c r="U103" s="3" t="str">
        <f ca="1">IFERROR(__xludf.DUMMYFUNCTION("""COMPUTED_VALUE"""),"")</f>
        <v/>
      </c>
      <c r="V103" s="8" t="str">
        <f ca="1">IFERROR(__xludf.DUMMYFUNCTION("""COMPUTED_VALUE"""),"")</f>
        <v/>
      </c>
      <c r="W103" s="3" t="str">
        <f ca="1">IFERROR(__xludf.DUMMYFUNCTION("""COMPUTED_VALUE"""),"")</f>
        <v/>
      </c>
      <c r="X103" s="3" t="str">
        <f ca="1">IFERROR(__xludf.DUMMYFUNCTION("""COMPUTED_VALUE"""),"")</f>
        <v/>
      </c>
      <c r="Y103" s="8" t="str">
        <f ca="1">IFERROR(__xludf.DUMMYFUNCTION("""COMPUTED_VALUE"""),"")</f>
        <v/>
      </c>
      <c r="Z103" s="3" t="str">
        <f ca="1">IFERROR(__xludf.DUMMYFUNCTION("""COMPUTED_VALUE"""),"")</f>
        <v/>
      </c>
      <c r="AA103" s="3" t="str">
        <f ca="1">IFERROR(__xludf.DUMMYFUNCTION("""COMPUTED_VALUE"""),"")</f>
        <v/>
      </c>
      <c r="AB103" s="3" t="str">
        <f ca="1">IFERROR(__xludf.DUMMYFUNCTION("""COMPUTED_VALUE"""),"")</f>
        <v/>
      </c>
      <c r="AC103" s="3" t="str">
        <f ca="1">IFERROR(__xludf.DUMMYFUNCTION("""COMPUTED_VALUE"""),"")</f>
        <v/>
      </c>
      <c r="AD103" s="15" t="str">
        <f ca="1">IFERROR(__xludf.DUMMYFUNCTION("""COMPUTED_VALUE"""),"")</f>
        <v/>
      </c>
    </row>
    <row r="104" spans="1:30" ht="12.75">
      <c r="A104" t="str">
        <f ca="1">IFERROR(__xludf.DUMMYFUNCTION("""COMPUTED_VALUE"""),"Turkey")</f>
        <v>Turkey</v>
      </c>
      <c r="B104" t="str">
        <f ca="1">IFERROR(__xludf.DUMMYFUNCTION("""COMPUTED_VALUE"""),"Europe")</f>
        <v>Europe</v>
      </c>
      <c r="C104" s="4" t="str">
        <f ca="1">IFERROR(__xludf.DUMMYFUNCTION("""COMPUTED_VALUE"""),"Binali Yıldırım")</f>
        <v>Binali Yıldırım</v>
      </c>
      <c r="D104" t="str">
        <f ca="1">IFERROR(__xludf.DUMMYFUNCTION("""COMPUTED_VALUE"""),"Head of government")</f>
        <v>Head of government</v>
      </c>
      <c r="E104" t="str">
        <f ca="1">IFERROR(__xludf.DUMMYFUNCTION("""COMPUTED_VALUE"""),"Male")</f>
        <v>Male</v>
      </c>
      <c r="F104" s="1">
        <f ca="1">IFERROR(__xludf.DUMMYFUNCTION("""COMPUTED_VALUE"""),62)</f>
        <v>62</v>
      </c>
      <c r="G104" t="str">
        <f ca="1">IFERROR(__xludf.DUMMYFUNCTION("""COMPUTED_VALUE"""),"Prime Minister")</f>
        <v>Prime Minister</v>
      </c>
      <c r="H104" s="10">
        <f ca="1">IFERROR(__xludf.DUMMYFUNCTION("""COMPUTED_VALUE"""),0)</f>
        <v>0</v>
      </c>
      <c r="I104" s="11" t="str">
        <f ca="1">IFERROR(__xludf.DUMMYFUNCTION("""COMPUTED_VALUE"""),"https://www.facebook.com/tcbasbakan/")</f>
        <v>https://www.facebook.com/tcbasbakan/</v>
      </c>
      <c r="J104" s="12" t="str">
        <f ca="1">IFERROR(__xludf.DUMMYFUNCTION("""COMPUTED_VALUE"""),"")</f>
        <v/>
      </c>
      <c r="K104" s="8" t="str">
        <f ca="1">IFERROR(__xludf.DUMMYFUNCTION("""COMPUTED_VALUE"""),"")</f>
        <v/>
      </c>
      <c r="L104" s="12" t="str">
        <f ca="1">IFERROR(__xludf.DUMMYFUNCTION("""COMPUTED_VALUE"""),"")</f>
        <v/>
      </c>
      <c r="M104" s="12" t="str">
        <f ca="1">IFERROR(__xludf.DUMMYFUNCTION("""COMPUTED_VALUE"""),"")</f>
        <v/>
      </c>
      <c r="N104" s="12" t="str">
        <f ca="1">IFERROR(__xludf.DUMMYFUNCTION("""COMPUTED_VALUE"""),"")</f>
        <v/>
      </c>
      <c r="O104" s="8" t="str">
        <f ca="1">IFERROR(__xludf.DUMMYFUNCTION("""COMPUTED_VALUE"""),"")</f>
        <v/>
      </c>
      <c r="P104" s="12" t="str">
        <f ca="1">IFERROR(__xludf.DUMMYFUNCTION("""COMPUTED_VALUE"""),"")</f>
        <v/>
      </c>
      <c r="Q104" s="12" t="str">
        <f ca="1">IFERROR(__xludf.DUMMYFUNCTION("""COMPUTED_VALUE"""),"")</f>
        <v/>
      </c>
      <c r="R104" s="8" t="str">
        <f ca="1">IFERROR(__xludf.DUMMYFUNCTION("""COMPUTED_VALUE"""),"")</f>
        <v/>
      </c>
      <c r="S104" s="3" t="str">
        <f ca="1">IFERROR(__xludf.DUMMYFUNCTION("""COMPUTED_VALUE"""),"")</f>
        <v/>
      </c>
      <c r="T104" s="8" t="str">
        <f ca="1">IFERROR(__xludf.DUMMYFUNCTION("""COMPUTED_VALUE"""),"")</f>
        <v/>
      </c>
      <c r="U104" s="3" t="str">
        <f ca="1">IFERROR(__xludf.DUMMYFUNCTION("""COMPUTED_VALUE"""),"")</f>
        <v/>
      </c>
      <c r="V104" s="8" t="str">
        <f ca="1">IFERROR(__xludf.DUMMYFUNCTION("""COMPUTED_VALUE"""),"")</f>
        <v/>
      </c>
      <c r="W104" s="3" t="str">
        <f ca="1">IFERROR(__xludf.DUMMYFUNCTION("""COMPUTED_VALUE"""),"")</f>
        <v/>
      </c>
      <c r="X104" s="3" t="str">
        <f ca="1">IFERROR(__xludf.DUMMYFUNCTION("""COMPUTED_VALUE"""),"")</f>
        <v/>
      </c>
      <c r="Y104" s="8" t="str">
        <f ca="1">IFERROR(__xludf.DUMMYFUNCTION("""COMPUTED_VALUE"""),"")</f>
        <v/>
      </c>
      <c r="Z104" s="3" t="str">
        <f ca="1">IFERROR(__xludf.DUMMYFUNCTION("""COMPUTED_VALUE"""),"")</f>
        <v/>
      </c>
      <c r="AA104" s="3" t="str">
        <f ca="1">IFERROR(__xludf.DUMMYFUNCTION("""COMPUTED_VALUE"""),"")</f>
        <v/>
      </c>
      <c r="AB104" s="3" t="str">
        <f ca="1">IFERROR(__xludf.DUMMYFUNCTION("""COMPUTED_VALUE"""),"")</f>
        <v/>
      </c>
      <c r="AC104" s="3" t="str">
        <f ca="1">IFERROR(__xludf.DUMMYFUNCTION("""COMPUTED_VALUE"""),"")</f>
        <v/>
      </c>
      <c r="AD104" s="15" t="str">
        <f ca="1">IFERROR(__xludf.DUMMYFUNCTION("""COMPUTED_VALUE"""),"")</f>
        <v/>
      </c>
    </row>
    <row r="105" spans="1:30" ht="12.75">
      <c r="A105" t="str">
        <f ca="1">IFERROR(__xludf.DUMMYFUNCTION("""COMPUTED_VALUE"""),"Serbia")</f>
        <v>Serbia</v>
      </c>
      <c r="B105" t="str">
        <f ca="1">IFERROR(__xludf.DUMMYFUNCTION("""COMPUTED_VALUE"""),"Europe")</f>
        <v>Europe</v>
      </c>
      <c r="C105" s="4" t="str">
        <f ca="1">IFERROR(__xludf.DUMMYFUNCTION("""COMPUTED_VALUE"""),"Aleksandar Vučić")</f>
        <v>Aleksandar Vučić</v>
      </c>
      <c r="D105" t="str">
        <f ca="1">IFERROR(__xludf.DUMMYFUNCTION("""COMPUTED_VALUE"""),"Head of state")</f>
        <v>Head of state</v>
      </c>
      <c r="E105" t="str">
        <f ca="1">IFERROR(__xludf.DUMMYFUNCTION("""COMPUTED_VALUE"""),"Male")</f>
        <v>Male</v>
      </c>
      <c r="F105" s="1">
        <f ca="1">IFERROR(__xludf.DUMMYFUNCTION("""COMPUTED_VALUE"""),47)</f>
        <v>47</v>
      </c>
      <c r="G105" t="str">
        <f ca="1">IFERROR(__xludf.DUMMYFUNCTION("""COMPUTED_VALUE"""),"President")</f>
        <v>President</v>
      </c>
      <c r="H105" s="10">
        <f ca="1">IFERROR(__xludf.DUMMYFUNCTION("""COMPUTED_VALUE"""),157063)</f>
        <v>157063</v>
      </c>
      <c r="I105" s="11" t="str">
        <f ca="1">IFERROR(__xludf.DUMMYFUNCTION("""COMPUTED_VALUE"""),"https://www.facebook.com/vucicaleksandar/")</f>
        <v>https://www.facebook.com/vucicaleksandar/</v>
      </c>
      <c r="J105" s="12">
        <f ca="1">IFERROR(__xludf.DUMMYFUNCTION("""COMPUTED_VALUE"""),157063)</f>
        <v>157063</v>
      </c>
      <c r="K105" s="13" t="str">
        <f ca="1">IFERROR(__xludf.DUMMYFUNCTION("""COMPUTED_VALUE"""),"https://twitter.com/avucic")</f>
        <v>https://twitter.com/avucic</v>
      </c>
      <c r="L105" s="12" t="str">
        <f ca="1">IFERROR(__xludf.DUMMYFUNCTION("""COMPUTED_VALUE"""),"Avucic")</f>
        <v>Avucic</v>
      </c>
      <c r="M105" s="12" t="str">
        <f ca="1">IFERROR(__xludf.DUMMYFUNCTION("""COMPUTED_VALUE"""),"")</f>
        <v/>
      </c>
      <c r="N105" s="12" t="str">
        <f ca="1">IFERROR(__xludf.DUMMYFUNCTION("""COMPUTED_VALUE"""),"295K")</f>
        <v>295K</v>
      </c>
      <c r="O105" s="8" t="str">
        <f ca="1">IFERROR(__xludf.DUMMYFUNCTION("""COMPUTED_VALUE"""),"")</f>
        <v/>
      </c>
      <c r="P105" s="12" t="str">
        <f ca="1">IFERROR(__xludf.DUMMYFUNCTION("""COMPUTED_VALUE"""),"")</f>
        <v/>
      </c>
      <c r="Q105" s="12" t="str">
        <f ca="1">IFERROR(__xludf.DUMMYFUNCTION("""COMPUTED_VALUE"""),"")</f>
        <v/>
      </c>
      <c r="R105" s="8" t="str">
        <f ca="1">IFERROR(__xludf.DUMMYFUNCTION("""COMPUTED_VALUE"""),"")</f>
        <v/>
      </c>
      <c r="S105" s="3" t="str">
        <f ca="1">IFERROR(__xludf.DUMMYFUNCTION("""COMPUTED_VALUE"""),"")</f>
        <v/>
      </c>
      <c r="T105" s="8" t="str">
        <f ca="1">IFERROR(__xludf.DUMMYFUNCTION("""COMPUTED_VALUE"""),"")</f>
        <v/>
      </c>
      <c r="U105" s="3" t="str">
        <f ca="1">IFERROR(__xludf.DUMMYFUNCTION("""COMPUTED_VALUE"""),"")</f>
        <v/>
      </c>
      <c r="V105" s="8" t="str">
        <f ca="1">IFERROR(__xludf.DUMMYFUNCTION("""COMPUTED_VALUE"""),"")</f>
        <v/>
      </c>
      <c r="W105" s="3" t="str">
        <f ca="1">IFERROR(__xludf.DUMMYFUNCTION("""COMPUTED_VALUE"""),"")</f>
        <v/>
      </c>
      <c r="X105" s="3" t="str">
        <f ca="1">IFERROR(__xludf.DUMMYFUNCTION("""COMPUTED_VALUE"""),"")</f>
        <v/>
      </c>
      <c r="Y105" s="8" t="str">
        <f ca="1">IFERROR(__xludf.DUMMYFUNCTION("""COMPUTED_VALUE"""),"")</f>
        <v/>
      </c>
      <c r="Z105" s="3" t="str">
        <f ca="1">IFERROR(__xludf.DUMMYFUNCTION("""COMPUTED_VALUE"""),"")</f>
        <v/>
      </c>
      <c r="AA105" s="3" t="str">
        <f ca="1">IFERROR(__xludf.DUMMYFUNCTION("""COMPUTED_VALUE"""),"")</f>
        <v/>
      </c>
      <c r="AB105" s="3" t="str">
        <f ca="1">IFERROR(__xludf.DUMMYFUNCTION("""COMPUTED_VALUE"""),"")</f>
        <v/>
      </c>
      <c r="AC105" s="3" t="str">
        <f ca="1">IFERROR(__xludf.DUMMYFUNCTION("""COMPUTED_VALUE"""),"")</f>
        <v/>
      </c>
      <c r="AD105" s="15" t="str">
        <f ca="1">IFERROR(__xludf.DUMMYFUNCTION("""COMPUTED_VALUE"""),"")</f>
        <v/>
      </c>
    </row>
    <row r="106" spans="1:30" ht="12.75">
      <c r="A106" t="str">
        <f ca="1">IFERROR(__xludf.DUMMYFUNCTION("""COMPUTED_VALUE"""),"New Zealand")</f>
        <v>New Zealand</v>
      </c>
      <c r="B106" t="str">
        <f ca="1">IFERROR(__xludf.DUMMYFUNCTION("""COMPUTED_VALUE"""),"Oceania")</f>
        <v>Oceania</v>
      </c>
      <c r="C106" s="4" t="str">
        <f ca="1">IFERROR(__xludf.DUMMYFUNCTION("""COMPUTED_VALUE"""),"Jacinda Ardern")</f>
        <v>Jacinda Ardern</v>
      </c>
      <c r="D106" t="str">
        <f ca="1">IFERROR(__xludf.DUMMYFUNCTION("""COMPUTED_VALUE"""),"Head of government")</f>
        <v>Head of government</v>
      </c>
      <c r="E106" t="str">
        <f ca="1">IFERROR(__xludf.DUMMYFUNCTION("""COMPUTED_VALUE"""),"Female")</f>
        <v>Female</v>
      </c>
      <c r="F106" s="1">
        <f ca="1">IFERROR(__xludf.DUMMYFUNCTION("""COMPUTED_VALUE"""),37)</f>
        <v>37</v>
      </c>
      <c r="G106" t="str">
        <f ca="1">IFERROR(__xludf.DUMMYFUNCTION("""COMPUTED_VALUE"""),"Prime Minister")</f>
        <v>Prime Minister</v>
      </c>
      <c r="H106" s="10" t="str">
        <f ca="1">IFERROR(__xludf.DUMMYFUNCTION("""COMPUTED_VALUE"""),"#N/A")</f>
        <v>#N/A</v>
      </c>
      <c r="I106" s="11" t="str">
        <f ca="1">IFERROR(__xludf.DUMMYFUNCTION("""COMPUTED_VALUE"""),"https://www.facebook.com/jacindaardern/")</f>
        <v>https://www.facebook.com/jacindaardern/</v>
      </c>
      <c r="J106" s="12">
        <f ca="1">IFERROR(__xludf.DUMMYFUNCTION("""COMPUTED_VALUE"""),295000)</f>
        <v>295000</v>
      </c>
      <c r="K106" s="13" t="str">
        <f ca="1">IFERROR(__xludf.DUMMYFUNCTION("""COMPUTED_VALUE"""),"https://twitter.com/jacindaardern")</f>
        <v>https://twitter.com/jacindaardern</v>
      </c>
      <c r="L106" s="12" t="str">
        <f ca="1">IFERROR(__xludf.DUMMYFUNCTION("""COMPUTED_VALUE"""),"Jacindaardern")</f>
        <v>Jacindaardern</v>
      </c>
      <c r="M106" s="12" t="str">
        <f ca="1">IFERROR(__xludf.DUMMYFUNCTION("""COMPUTED_VALUE"""),"")</f>
        <v/>
      </c>
      <c r="N106" s="12" t="str">
        <f ca="1">IFERROR(__xludf.DUMMYFUNCTION("""COMPUTED_VALUE"""),"408K")</f>
        <v>408K</v>
      </c>
      <c r="O106" s="13" t="str">
        <f ca="1">IFERROR(__xludf.DUMMYFUNCTION("""COMPUTED_VALUE"""),"https://www.instagram.com/jacindaardern/")</f>
        <v>https://www.instagram.com/jacindaardern/</v>
      </c>
      <c r="P106" s="12" t="str">
        <f ca="1">IFERROR(__xludf.DUMMYFUNCTION("""COMPUTED_VALUE"""),"jacindaardern")</f>
        <v>jacindaardern</v>
      </c>
      <c r="Q106" s="12" t="str">
        <f ca="1">IFERROR(__xludf.DUMMYFUNCTION("""COMPUTED_VALUE"""),"#N/A")</f>
        <v>#N/A</v>
      </c>
      <c r="R106" s="8" t="str">
        <f ca="1">IFERROR(__xludf.DUMMYFUNCTION("""COMPUTED_VALUE"""),"")</f>
        <v/>
      </c>
      <c r="S106" s="3" t="str">
        <f ca="1">IFERROR(__xludf.DUMMYFUNCTION("""COMPUTED_VALUE"""),"")</f>
        <v/>
      </c>
      <c r="T106" s="8" t="str">
        <f ca="1">IFERROR(__xludf.DUMMYFUNCTION("""COMPUTED_VALUE"""),"")</f>
        <v/>
      </c>
      <c r="U106" s="3" t="str">
        <f ca="1">IFERROR(__xludf.DUMMYFUNCTION("""COMPUTED_VALUE"""),"")</f>
        <v/>
      </c>
      <c r="V106" s="8" t="str">
        <f ca="1">IFERROR(__xludf.DUMMYFUNCTION("""COMPUTED_VALUE"""),"")</f>
        <v/>
      </c>
      <c r="W106" s="3" t="str">
        <f ca="1">IFERROR(__xludf.DUMMYFUNCTION("""COMPUTED_VALUE"""),"")</f>
        <v/>
      </c>
      <c r="X106" s="3" t="str">
        <f ca="1">IFERROR(__xludf.DUMMYFUNCTION("""COMPUTED_VALUE"""),"")</f>
        <v/>
      </c>
      <c r="Y106" s="8" t="str">
        <f ca="1">IFERROR(__xludf.DUMMYFUNCTION("""COMPUTED_VALUE"""),"")</f>
        <v/>
      </c>
      <c r="Z106" s="3" t="str">
        <f ca="1">IFERROR(__xludf.DUMMYFUNCTION("""COMPUTED_VALUE"""),"")</f>
        <v/>
      </c>
      <c r="AA106" s="3" t="str">
        <f ca="1">IFERROR(__xludf.DUMMYFUNCTION("""COMPUTED_VALUE"""),"")</f>
        <v/>
      </c>
      <c r="AB106" s="3" t="str">
        <f ca="1">IFERROR(__xludf.DUMMYFUNCTION("""COMPUTED_VALUE"""),"")</f>
        <v/>
      </c>
      <c r="AC106" s="3" t="str">
        <f ca="1">IFERROR(__xludf.DUMMYFUNCTION("""COMPUTED_VALUE"""),"")</f>
        <v/>
      </c>
      <c r="AD106" s="15" t="str">
        <f ca="1">IFERROR(__xludf.DUMMYFUNCTION("""COMPUTED_VALUE"""),"")</f>
        <v/>
      </c>
    </row>
    <row r="107" spans="1:30" ht="12.75">
      <c r="A107" t="str">
        <f ca="1">IFERROR(__xludf.DUMMYFUNCTION("""COMPUTED_VALUE"""),"Croatia")</f>
        <v>Croatia</v>
      </c>
      <c r="B107" t="str">
        <f ca="1">IFERROR(__xludf.DUMMYFUNCTION("""COMPUTED_VALUE"""),"Europe")</f>
        <v>Europe</v>
      </c>
      <c r="C107" s="4" t="str">
        <f ca="1">IFERROR(__xludf.DUMMYFUNCTION("""COMPUTED_VALUE"""),"Kolinda Grabar-Kitarović")</f>
        <v>Kolinda Grabar-Kitarović</v>
      </c>
      <c r="D107" t="str">
        <f ca="1">IFERROR(__xludf.DUMMYFUNCTION("""COMPUTED_VALUE"""),"Head of state")</f>
        <v>Head of state</v>
      </c>
      <c r="E107" t="str">
        <f ca="1">IFERROR(__xludf.DUMMYFUNCTION("""COMPUTED_VALUE"""),"Female")</f>
        <v>Female</v>
      </c>
      <c r="F107" s="1">
        <f ca="1">IFERROR(__xludf.DUMMYFUNCTION("""COMPUTED_VALUE"""),49)</f>
        <v>49</v>
      </c>
      <c r="G107" t="str">
        <f ca="1">IFERROR(__xludf.DUMMYFUNCTION("""COMPUTED_VALUE"""),"President")</f>
        <v>President</v>
      </c>
      <c r="H107" s="10">
        <f ca="1">IFERROR(__xludf.DUMMYFUNCTION("""COMPUTED_VALUE"""),751372)</f>
        <v>751372</v>
      </c>
      <c r="I107" s="11" t="str">
        <f ca="1">IFERROR(__xludf.DUMMYFUNCTION("""COMPUTED_VALUE"""),"https://www.facebook.com/KolindaGrabarKitarovic/")</f>
        <v>https://www.facebook.com/KolindaGrabarKitarovic/</v>
      </c>
      <c r="J107" s="12">
        <f ca="1">IFERROR(__xludf.DUMMYFUNCTION("""COMPUTED_VALUE"""),751372)</f>
        <v>751372</v>
      </c>
      <c r="K107" s="8" t="str">
        <f ca="1">IFERROR(__xludf.DUMMYFUNCTION("""COMPUTED_VALUE"""),"")</f>
        <v/>
      </c>
      <c r="L107" s="12" t="str">
        <f ca="1">IFERROR(__xludf.DUMMYFUNCTION("""COMPUTED_VALUE"""),"")</f>
        <v/>
      </c>
      <c r="M107" s="12" t="str">
        <f ca="1">IFERROR(__xludf.DUMMYFUNCTION("""COMPUTED_VALUE"""),"")</f>
        <v/>
      </c>
      <c r="N107" s="12" t="str">
        <f ca="1">IFERROR(__xludf.DUMMYFUNCTION("""COMPUTED_VALUE"""),"")</f>
        <v/>
      </c>
      <c r="O107" s="8" t="str">
        <f ca="1">IFERROR(__xludf.DUMMYFUNCTION("""COMPUTED_VALUE"""),"")</f>
        <v/>
      </c>
      <c r="P107" s="12" t="str">
        <f ca="1">IFERROR(__xludf.DUMMYFUNCTION("""COMPUTED_VALUE"""),"")</f>
        <v/>
      </c>
      <c r="Q107" s="12" t="str">
        <f ca="1">IFERROR(__xludf.DUMMYFUNCTION("""COMPUTED_VALUE"""),"")</f>
        <v/>
      </c>
      <c r="R107" s="8" t="str">
        <f ca="1">IFERROR(__xludf.DUMMYFUNCTION("""COMPUTED_VALUE"""),"")</f>
        <v/>
      </c>
      <c r="S107" s="3" t="str">
        <f ca="1">IFERROR(__xludf.DUMMYFUNCTION("""COMPUTED_VALUE"""),"")</f>
        <v/>
      </c>
      <c r="T107" s="8" t="str">
        <f ca="1">IFERROR(__xludf.DUMMYFUNCTION("""COMPUTED_VALUE"""),"")</f>
        <v/>
      </c>
      <c r="U107" s="3" t="str">
        <f ca="1">IFERROR(__xludf.DUMMYFUNCTION("""COMPUTED_VALUE"""),"")</f>
        <v/>
      </c>
      <c r="V107" s="8" t="str">
        <f ca="1">IFERROR(__xludf.DUMMYFUNCTION("""COMPUTED_VALUE"""),"")</f>
        <v/>
      </c>
      <c r="W107" s="3" t="str">
        <f ca="1">IFERROR(__xludf.DUMMYFUNCTION("""COMPUTED_VALUE"""),"")</f>
        <v/>
      </c>
      <c r="X107" s="3" t="str">
        <f ca="1">IFERROR(__xludf.DUMMYFUNCTION("""COMPUTED_VALUE"""),"")</f>
        <v/>
      </c>
      <c r="Y107" s="8" t="str">
        <f ca="1">IFERROR(__xludf.DUMMYFUNCTION("""COMPUTED_VALUE"""),"")</f>
        <v/>
      </c>
      <c r="Z107" s="3" t="str">
        <f ca="1">IFERROR(__xludf.DUMMYFUNCTION("""COMPUTED_VALUE"""),"")</f>
        <v/>
      </c>
      <c r="AA107" s="3" t="str">
        <f ca="1">IFERROR(__xludf.DUMMYFUNCTION("""COMPUTED_VALUE"""),"")</f>
        <v/>
      </c>
      <c r="AB107" s="3" t="str">
        <f ca="1">IFERROR(__xludf.DUMMYFUNCTION("""COMPUTED_VALUE"""),"")</f>
        <v/>
      </c>
      <c r="AC107" s="3" t="str">
        <f ca="1">IFERROR(__xludf.DUMMYFUNCTION("""COMPUTED_VALUE"""),"")</f>
        <v/>
      </c>
      <c r="AD107" s="15" t="str">
        <f ca="1">IFERROR(__xludf.DUMMYFUNCTION("""COMPUTED_VALUE"""),"")</f>
        <v/>
      </c>
    </row>
    <row r="108" spans="1:30" ht="12.75">
      <c r="A108" t="str">
        <f ca="1">IFERROR(__xludf.DUMMYFUNCTION("""COMPUTED_VALUE"""),"Ukraine")</f>
        <v>Ukraine</v>
      </c>
      <c r="B108" t="str">
        <f ca="1">IFERROR(__xludf.DUMMYFUNCTION("""COMPUTED_VALUE"""),"Europe")</f>
        <v>Europe</v>
      </c>
      <c r="C108" s="4" t="str">
        <f ca="1">IFERROR(__xludf.DUMMYFUNCTION("""COMPUTED_VALUE"""),"Volodymyr Groysman")</f>
        <v>Volodymyr Groysman</v>
      </c>
      <c r="D108" t="str">
        <f ca="1">IFERROR(__xludf.DUMMYFUNCTION("""COMPUTED_VALUE"""),"Head of government")</f>
        <v>Head of government</v>
      </c>
      <c r="E108" t="str">
        <f ca="1">IFERROR(__xludf.DUMMYFUNCTION("""COMPUTED_VALUE"""),"Male")</f>
        <v>Male</v>
      </c>
      <c r="F108" s="1">
        <f ca="1">IFERROR(__xludf.DUMMYFUNCTION("""COMPUTED_VALUE"""),39)</f>
        <v>39</v>
      </c>
      <c r="G108" t="str">
        <f ca="1">IFERROR(__xludf.DUMMYFUNCTION("""COMPUTED_VALUE"""),"Prime Minister")</f>
        <v>Prime Minister</v>
      </c>
      <c r="H108" s="10">
        <f ca="1">IFERROR(__xludf.DUMMYFUNCTION("""COMPUTED_VALUE"""),282377)</f>
        <v>282377</v>
      </c>
      <c r="I108" s="11" t="str">
        <f ca="1">IFERROR(__xludf.DUMMYFUNCTION("""COMPUTED_VALUE"""),"https://www.facebook.com/volodymyrgroysman/")</f>
        <v>https://www.facebook.com/volodymyrgroysman/</v>
      </c>
      <c r="J108" s="12">
        <f ca="1">IFERROR(__xludf.DUMMYFUNCTION("""COMPUTED_VALUE"""),282377)</f>
        <v>282377</v>
      </c>
      <c r="K108" s="13" t="str">
        <f ca="1">IFERROR(__xludf.DUMMYFUNCTION("""COMPUTED_VALUE"""),"https://twitter.com/VGroysman")</f>
        <v>https://twitter.com/VGroysman</v>
      </c>
      <c r="L108" s="12" t="str">
        <f ca="1">IFERROR(__xludf.DUMMYFUNCTION("""COMPUTED_VALUE"""),"Vgroysman")</f>
        <v>Vgroysman</v>
      </c>
      <c r="M108" s="12" t="str">
        <f ca="1">IFERROR(__xludf.DUMMYFUNCTION("""COMPUTED_VALUE"""),"")</f>
        <v/>
      </c>
      <c r="N108" s="12" t="str">
        <f ca="1">IFERROR(__xludf.DUMMYFUNCTION("""COMPUTED_VALUE"""),"137K")</f>
        <v>137K</v>
      </c>
      <c r="O108" s="8" t="str">
        <f ca="1">IFERROR(__xludf.DUMMYFUNCTION("""COMPUTED_VALUE"""),"")</f>
        <v/>
      </c>
      <c r="P108" s="12" t="str">
        <f ca="1">IFERROR(__xludf.DUMMYFUNCTION("""COMPUTED_VALUE"""),"")</f>
        <v/>
      </c>
      <c r="Q108" s="12" t="str">
        <f ca="1">IFERROR(__xludf.DUMMYFUNCTION("""COMPUTED_VALUE"""),"")</f>
        <v/>
      </c>
      <c r="R108" s="8" t="str">
        <f ca="1">IFERROR(__xludf.DUMMYFUNCTION("""COMPUTED_VALUE"""),"")</f>
        <v/>
      </c>
      <c r="S108" s="3" t="str">
        <f ca="1">IFERROR(__xludf.DUMMYFUNCTION("""COMPUTED_VALUE"""),"")</f>
        <v/>
      </c>
      <c r="T108" s="8" t="str">
        <f ca="1">IFERROR(__xludf.DUMMYFUNCTION("""COMPUTED_VALUE"""),"")</f>
        <v/>
      </c>
      <c r="U108" s="3" t="str">
        <f ca="1">IFERROR(__xludf.DUMMYFUNCTION("""COMPUTED_VALUE"""),"")</f>
        <v/>
      </c>
      <c r="V108" s="8" t="str">
        <f ca="1">IFERROR(__xludf.DUMMYFUNCTION("""COMPUTED_VALUE"""),"")</f>
        <v/>
      </c>
      <c r="W108" s="3" t="str">
        <f ca="1">IFERROR(__xludf.DUMMYFUNCTION("""COMPUTED_VALUE"""),"")</f>
        <v/>
      </c>
      <c r="X108" s="3" t="str">
        <f ca="1">IFERROR(__xludf.DUMMYFUNCTION("""COMPUTED_VALUE"""),"")</f>
        <v/>
      </c>
      <c r="Y108" s="8" t="str">
        <f ca="1">IFERROR(__xludf.DUMMYFUNCTION("""COMPUTED_VALUE"""),"")</f>
        <v/>
      </c>
      <c r="Z108" s="3" t="str">
        <f ca="1">IFERROR(__xludf.DUMMYFUNCTION("""COMPUTED_VALUE"""),"")</f>
        <v/>
      </c>
      <c r="AA108" s="3" t="str">
        <f ca="1">IFERROR(__xludf.DUMMYFUNCTION("""COMPUTED_VALUE"""),"")</f>
        <v/>
      </c>
      <c r="AB108" s="3" t="str">
        <f ca="1">IFERROR(__xludf.DUMMYFUNCTION("""COMPUTED_VALUE"""),"")</f>
        <v/>
      </c>
      <c r="AC108" s="3" t="str">
        <f ca="1">IFERROR(__xludf.DUMMYFUNCTION("""COMPUTED_VALUE"""),"")</f>
        <v/>
      </c>
      <c r="AD108" s="15" t="str">
        <f ca="1">IFERROR(__xludf.DUMMYFUNCTION("""COMPUTED_VALUE"""),"")</f>
        <v/>
      </c>
    </row>
    <row r="109" spans="1:30" ht="12.75">
      <c r="A109" t="str">
        <f ca="1">IFERROR(__xludf.DUMMYFUNCTION("""COMPUTED_VALUE"""),"Finland")</f>
        <v>Finland</v>
      </c>
      <c r="B109" t="str">
        <f ca="1">IFERROR(__xludf.DUMMYFUNCTION("""COMPUTED_VALUE"""),"Europe")</f>
        <v>Europe</v>
      </c>
      <c r="C109" s="4" t="str">
        <f ca="1">IFERROR(__xludf.DUMMYFUNCTION("""COMPUTED_VALUE"""),"Sauli Niinistö")</f>
        <v>Sauli Niinistö</v>
      </c>
      <c r="D109" t="str">
        <f ca="1">IFERROR(__xludf.DUMMYFUNCTION("""COMPUTED_VALUE"""),"Head of state")</f>
        <v>Head of state</v>
      </c>
      <c r="E109" t="str">
        <f ca="1">IFERROR(__xludf.DUMMYFUNCTION("""COMPUTED_VALUE"""),"Male")</f>
        <v>Male</v>
      </c>
      <c r="F109" s="1">
        <f ca="1">IFERROR(__xludf.DUMMYFUNCTION("""COMPUTED_VALUE"""),69)</f>
        <v>69</v>
      </c>
      <c r="G109" t="str">
        <f ca="1">IFERROR(__xludf.DUMMYFUNCTION("""COMPUTED_VALUE"""),"President")</f>
        <v>President</v>
      </c>
      <c r="H109" s="10">
        <f ca="1">IFERROR(__xludf.DUMMYFUNCTION("""COMPUTED_VALUE"""),292519)</f>
        <v>292519</v>
      </c>
      <c r="I109" s="11" t="str">
        <f ca="1">IFERROR(__xludf.DUMMYFUNCTION("""COMPUTED_VALUE"""),"https://www.facebook.com/niinisto/")</f>
        <v>https://www.facebook.com/niinisto/</v>
      </c>
      <c r="J109" s="12">
        <f ca="1">IFERROR(__xludf.DUMMYFUNCTION("""COMPUTED_VALUE"""),292519)</f>
        <v>292519</v>
      </c>
      <c r="K109" s="13" t="str">
        <f ca="1">IFERROR(__xludf.DUMMYFUNCTION("""COMPUTED_VALUE"""),"https://twitter.com/niinisto")</f>
        <v>https://twitter.com/niinisto</v>
      </c>
      <c r="L109" s="12" t="str">
        <f ca="1">IFERROR(__xludf.DUMMYFUNCTION("""COMPUTED_VALUE"""),"Niinisto")</f>
        <v>Niinisto</v>
      </c>
      <c r="M109" s="12" t="str">
        <f ca="1">IFERROR(__xludf.DUMMYFUNCTION("""COMPUTED_VALUE"""),"")</f>
        <v/>
      </c>
      <c r="N109" s="12" t="str">
        <f ca="1">IFERROR(__xludf.DUMMYFUNCTION("""COMPUTED_VALUE"""),"167K")</f>
        <v>167K</v>
      </c>
      <c r="O109" s="8" t="str">
        <f ca="1">IFERROR(__xludf.DUMMYFUNCTION("""COMPUTED_VALUE"""),"")</f>
        <v/>
      </c>
      <c r="P109" s="12" t="str">
        <f ca="1">IFERROR(__xludf.DUMMYFUNCTION("""COMPUTED_VALUE"""),"")</f>
        <v/>
      </c>
      <c r="Q109" s="12" t="str">
        <f ca="1">IFERROR(__xludf.DUMMYFUNCTION("""COMPUTED_VALUE"""),"")</f>
        <v/>
      </c>
      <c r="R109" s="8" t="str">
        <f ca="1">IFERROR(__xludf.DUMMYFUNCTION("""COMPUTED_VALUE"""),"")</f>
        <v/>
      </c>
      <c r="S109" s="3" t="str">
        <f ca="1">IFERROR(__xludf.DUMMYFUNCTION("""COMPUTED_VALUE"""),"")</f>
        <v/>
      </c>
      <c r="T109" s="8" t="str">
        <f ca="1">IFERROR(__xludf.DUMMYFUNCTION("""COMPUTED_VALUE"""),"")</f>
        <v/>
      </c>
      <c r="U109" s="3" t="str">
        <f ca="1">IFERROR(__xludf.DUMMYFUNCTION("""COMPUTED_VALUE"""),"")</f>
        <v/>
      </c>
      <c r="V109" s="8" t="str">
        <f ca="1">IFERROR(__xludf.DUMMYFUNCTION("""COMPUTED_VALUE"""),"")</f>
        <v/>
      </c>
      <c r="W109" s="3" t="str">
        <f ca="1">IFERROR(__xludf.DUMMYFUNCTION("""COMPUTED_VALUE"""),"")</f>
        <v/>
      </c>
      <c r="X109" s="3" t="str">
        <f ca="1">IFERROR(__xludf.DUMMYFUNCTION("""COMPUTED_VALUE"""),"")</f>
        <v/>
      </c>
      <c r="Y109" s="8" t="str">
        <f ca="1">IFERROR(__xludf.DUMMYFUNCTION("""COMPUTED_VALUE"""),"")</f>
        <v/>
      </c>
      <c r="Z109" s="3" t="str">
        <f ca="1">IFERROR(__xludf.DUMMYFUNCTION("""COMPUTED_VALUE"""),"")</f>
        <v/>
      </c>
      <c r="AA109" s="3" t="str">
        <f ca="1">IFERROR(__xludf.DUMMYFUNCTION("""COMPUTED_VALUE"""),"")</f>
        <v/>
      </c>
      <c r="AB109" s="3" t="str">
        <f ca="1">IFERROR(__xludf.DUMMYFUNCTION("""COMPUTED_VALUE"""),"")</f>
        <v/>
      </c>
      <c r="AC109" s="3" t="str">
        <f ca="1">IFERROR(__xludf.DUMMYFUNCTION("""COMPUTED_VALUE"""),"")</f>
        <v/>
      </c>
      <c r="AD109" s="15" t="str">
        <f ca="1">IFERROR(__xludf.DUMMYFUNCTION("""COMPUTED_VALUE"""),"")</f>
        <v/>
      </c>
    </row>
    <row r="110" spans="1:30" ht="12.75">
      <c r="A110" t="str">
        <f ca="1">IFERROR(__xludf.DUMMYFUNCTION("""COMPUTED_VALUE"""),"Kosovo")</f>
        <v>Kosovo</v>
      </c>
      <c r="B110" t="str">
        <f ca="1">IFERROR(__xludf.DUMMYFUNCTION("""COMPUTED_VALUE"""),"Europe")</f>
        <v>Europe</v>
      </c>
      <c r="C110" s="4" t="str">
        <f ca="1">IFERROR(__xludf.DUMMYFUNCTION("""COMPUTED_VALUE"""),"Hashim Thaçi")</f>
        <v>Hashim Thaçi</v>
      </c>
      <c r="D110" t="str">
        <f ca="1">IFERROR(__xludf.DUMMYFUNCTION("""COMPUTED_VALUE"""),"Head of state")</f>
        <v>Head of state</v>
      </c>
      <c r="E110" t="str">
        <f ca="1">IFERROR(__xludf.DUMMYFUNCTION("""COMPUTED_VALUE"""),"Male")</f>
        <v>Male</v>
      </c>
      <c r="F110" s="1">
        <f ca="1">IFERROR(__xludf.DUMMYFUNCTION("""COMPUTED_VALUE"""),49)</f>
        <v>49</v>
      </c>
      <c r="G110" t="str">
        <f ca="1">IFERROR(__xludf.DUMMYFUNCTION("""COMPUTED_VALUE"""),"President")</f>
        <v>President</v>
      </c>
      <c r="H110" s="10">
        <f ca="1">IFERROR(__xludf.DUMMYFUNCTION("""COMPUTED_VALUE"""),330921)</f>
        <v>330921</v>
      </c>
      <c r="I110" s="11" t="str">
        <f ca="1">IFERROR(__xludf.DUMMYFUNCTION("""COMPUTED_VALUE"""),"https://www.facebook.com/HashimThaciOfficial/")</f>
        <v>https://www.facebook.com/HashimThaciOfficial/</v>
      </c>
      <c r="J110" s="12">
        <f ca="1">IFERROR(__xludf.DUMMYFUNCTION("""COMPUTED_VALUE"""),330921)</f>
        <v>330921</v>
      </c>
      <c r="K110" s="13" t="str">
        <f ca="1">IFERROR(__xludf.DUMMYFUNCTION("""COMPUTED_VALUE"""),"https://twitter.com/HashimThaciRKS")</f>
        <v>https://twitter.com/HashimThaciRKS</v>
      </c>
      <c r="L110" s="12" t="str">
        <f ca="1">IFERROR(__xludf.DUMMYFUNCTION("""COMPUTED_VALUE"""),"Hashimthacirks")</f>
        <v>Hashimthacirks</v>
      </c>
      <c r="M110" s="12" t="str">
        <f ca="1">IFERROR(__xludf.DUMMYFUNCTION("""COMPUTED_VALUE"""),"")</f>
        <v/>
      </c>
      <c r="N110" s="12" t="str">
        <f ca="1">IFERROR(__xludf.DUMMYFUNCTION("""COMPUTED_VALUE"""),"66K")</f>
        <v>66K</v>
      </c>
      <c r="O110" s="8" t="str">
        <f ca="1">IFERROR(__xludf.DUMMYFUNCTION("""COMPUTED_VALUE"""),"")</f>
        <v/>
      </c>
      <c r="P110" s="12" t="str">
        <f ca="1">IFERROR(__xludf.DUMMYFUNCTION("""COMPUTED_VALUE"""),"")</f>
        <v/>
      </c>
      <c r="Q110" s="12" t="str">
        <f ca="1">IFERROR(__xludf.DUMMYFUNCTION("""COMPUTED_VALUE"""),"")</f>
        <v/>
      </c>
      <c r="R110" s="8" t="str">
        <f ca="1">IFERROR(__xludf.DUMMYFUNCTION("""COMPUTED_VALUE"""),"")</f>
        <v/>
      </c>
      <c r="S110" s="3" t="str">
        <f ca="1">IFERROR(__xludf.DUMMYFUNCTION("""COMPUTED_VALUE"""),"")</f>
        <v/>
      </c>
      <c r="T110" s="8" t="str">
        <f ca="1">IFERROR(__xludf.DUMMYFUNCTION("""COMPUTED_VALUE"""),"")</f>
        <v/>
      </c>
      <c r="U110" s="3" t="str">
        <f ca="1">IFERROR(__xludf.DUMMYFUNCTION("""COMPUTED_VALUE"""),"")</f>
        <v/>
      </c>
      <c r="V110" s="8" t="str">
        <f ca="1">IFERROR(__xludf.DUMMYFUNCTION("""COMPUTED_VALUE"""),"")</f>
        <v/>
      </c>
      <c r="W110" s="3" t="str">
        <f ca="1">IFERROR(__xludf.DUMMYFUNCTION("""COMPUTED_VALUE"""),"")</f>
        <v/>
      </c>
      <c r="X110" s="3" t="str">
        <f ca="1">IFERROR(__xludf.DUMMYFUNCTION("""COMPUTED_VALUE"""),"")</f>
        <v/>
      </c>
      <c r="Y110" s="8" t="str">
        <f ca="1">IFERROR(__xludf.DUMMYFUNCTION("""COMPUTED_VALUE"""),"")</f>
        <v/>
      </c>
      <c r="Z110" s="3" t="str">
        <f ca="1">IFERROR(__xludf.DUMMYFUNCTION("""COMPUTED_VALUE"""),"")</f>
        <v/>
      </c>
      <c r="AA110" s="3" t="str">
        <f ca="1">IFERROR(__xludf.DUMMYFUNCTION("""COMPUTED_VALUE"""),"")</f>
        <v/>
      </c>
      <c r="AB110" s="3" t="str">
        <f ca="1">IFERROR(__xludf.DUMMYFUNCTION("""COMPUTED_VALUE"""),"")</f>
        <v/>
      </c>
      <c r="AC110" s="3" t="str">
        <f ca="1">IFERROR(__xludf.DUMMYFUNCTION("""COMPUTED_VALUE"""),"")</f>
        <v/>
      </c>
      <c r="AD110" s="15" t="str">
        <f ca="1">IFERROR(__xludf.DUMMYFUNCTION("""COMPUTED_VALUE"""),"")</f>
        <v/>
      </c>
    </row>
    <row r="111" spans="1:30" ht="12.75">
      <c r="A111" t="str">
        <f ca="1">IFERROR(__xludf.DUMMYFUNCTION("""COMPUTED_VALUE"""),"Slovakia")</f>
        <v>Slovakia</v>
      </c>
      <c r="B111" t="str">
        <f ca="1">IFERROR(__xludf.DUMMYFUNCTION("""COMPUTED_VALUE"""),"Europe")</f>
        <v>Europe</v>
      </c>
      <c r="C111" s="4" t="str">
        <f ca="1">IFERROR(__xludf.DUMMYFUNCTION("""COMPUTED_VALUE"""),"Andrej Kiska")</f>
        <v>Andrej Kiska</v>
      </c>
      <c r="D111" t="str">
        <f ca="1">IFERROR(__xludf.DUMMYFUNCTION("""COMPUTED_VALUE"""),"Head of state")</f>
        <v>Head of state</v>
      </c>
      <c r="E111" t="str">
        <f ca="1">IFERROR(__xludf.DUMMYFUNCTION("""COMPUTED_VALUE"""),"Male")</f>
        <v>Male</v>
      </c>
      <c r="F111" s="1">
        <f ca="1">IFERROR(__xludf.DUMMYFUNCTION("""COMPUTED_VALUE"""),54)</f>
        <v>54</v>
      </c>
      <c r="G111" t="str">
        <f ca="1">IFERROR(__xludf.DUMMYFUNCTION("""COMPUTED_VALUE"""),"President")</f>
        <v>President</v>
      </c>
      <c r="H111" s="10" t="str">
        <f ca="1">IFERROR(__xludf.DUMMYFUNCTION("""COMPUTED_VALUE"""),"#N/A")</f>
        <v>#N/A</v>
      </c>
      <c r="I111" s="11" t="str">
        <f ca="1">IFERROR(__xludf.DUMMYFUNCTION("""COMPUTED_VALUE"""),"https://www.facebook.com/AndrejKiska/")</f>
        <v>https://www.facebook.com/AndrejKiska/</v>
      </c>
      <c r="J111" s="12">
        <f ca="1">IFERROR(__xludf.DUMMYFUNCTION("""COMPUTED_VALUE"""),261013)</f>
        <v>261013</v>
      </c>
      <c r="K111" s="13" t="str">
        <f ca="1">IFERROR(__xludf.DUMMYFUNCTION("""COMPUTED_VALUE"""),"https://twitter.com/Andrej_Kiska")</f>
        <v>https://twitter.com/Andrej_Kiska</v>
      </c>
      <c r="L111" s="12" t="str">
        <f ca="1">IFERROR(__xludf.DUMMYFUNCTION("""COMPUTED_VALUE"""),"Andrej_Kiska")</f>
        <v>Andrej_Kiska</v>
      </c>
      <c r="M111" s="12" t="str">
        <f ca="1">IFERROR(__xludf.DUMMYFUNCTION("""COMPUTED_VALUE"""),"")</f>
        <v/>
      </c>
      <c r="N111" s="12" t="str">
        <f ca="1">IFERROR(__xludf.DUMMYFUNCTION("""COMPUTED_VALUE"""),"116K")</f>
        <v>116K</v>
      </c>
      <c r="O111" s="13" t="str">
        <f ca="1">IFERROR(__xludf.DUMMYFUNCTION("""COMPUTED_VALUE"""),"https://www.instagram.com/andrejkiska/")</f>
        <v>https://www.instagram.com/andrejkiska/</v>
      </c>
      <c r="P111" s="12" t="str">
        <f ca="1">IFERROR(__xludf.DUMMYFUNCTION("""COMPUTED_VALUE"""),"andrejkiska")</f>
        <v>andrejkiska</v>
      </c>
      <c r="Q111" s="12" t="str">
        <f ca="1">IFERROR(__xludf.DUMMYFUNCTION("""COMPUTED_VALUE"""),"#N/A")</f>
        <v>#N/A</v>
      </c>
      <c r="R111" s="8" t="str">
        <f ca="1">IFERROR(__xludf.DUMMYFUNCTION("""COMPUTED_VALUE"""),"")</f>
        <v/>
      </c>
      <c r="S111" s="3" t="str">
        <f ca="1">IFERROR(__xludf.DUMMYFUNCTION("""COMPUTED_VALUE"""),"")</f>
        <v/>
      </c>
      <c r="T111" s="8" t="str">
        <f ca="1">IFERROR(__xludf.DUMMYFUNCTION("""COMPUTED_VALUE"""),"")</f>
        <v/>
      </c>
      <c r="U111" s="3" t="str">
        <f ca="1">IFERROR(__xludf.DUMMYFUNCTION("""COMPUTED_VALUE"""),"")</f>
        <v/>
      </c>
      <c r="V111" s="8" t="str">
        <f ca="1">IFERROR(__xludf.DUMMYFUNCTION("""COMPUTED_VALUE"""),"")</f>
        <v/>
      </c>
      <c r="W111" s="3" t="str">
        <f ca="1">IFERROR(__xludf.DUMMYFUNCTION("""COMPUTED_VALUE"""),"")</f>
        <v/>
      </c>
      <c r="X111" s="3" t="str">
        <f ca="1">IFERROR(__xludf.DUMMYFUNCTION("""COMPUTED_VALUE"""),"")</f>
        <v/>
      </c>
      <c r="Y111" s="8" t="str">
        <f ca="1">IFERROR(__xludf.DUMMYFUNCTION("""COMPUTED_VALUE"""),"")</f>
        <v/>
      </c>
      <c r="Z111" s="3" t="str">
        <f ca="1">IFERROR(__xludf.DUMMYFUNCTION("""COMPUTED_VALUE"""),"")</f>
        <v/>
      </c>
      <c r="AA111" s="3" t="str">
        <f ca="1">IFERROR(__xludf.DUMMYFUNCTION("""COMPUTED_VALUE"""),"")</f>
        <v/>
      </c>
      <c r="AB111" s="3" t="str">
        <f ca="1">IFERROR(__xludf.DUMMYFUNCTION("""COMPUTED_VALUE"""),"")</f>
        <v/>
      </c>
      <c r="AC111" s="3" t="str">
        <f ca="1">IFERROR(__xludf.DUMMYFUNCTION("""COMPUTED_VALUE"""),"")</f>
        <v/>
      </c>
      <c r="AD111" s="15" t="str">
        <f ca="1">IFERROR(__xludf.DUMMYFUNCTION("""COMPUTED_VALUE"""),"")</f>
        <v/>
      </c>
    </row>
    <row r="112" spans="1:30" ht="12.75">
      <c r="A112" t="str">
        <f ca="1">IFERROR(__xludf.DUMMYFUNCTION("""COMPUTED_VALUE"""),"Denmark")</f>
        <v>Denmark</v>
      </c>
      <c r="B112" t="str">
        <f ca="1">IFERROR(__xludf.DUMMYFUNCTION("""COMPUTED_VALUE"""),"Europe")</f>
        <v>Europe</v>
      </c>
      <c r="C112" s="4" t="str">
        <f ca="1">IFERROR(__xludf.DUMMYFUNCTION("""COMPUTED_VALUE"""),"Lars Løkke Rasmussen")</f>
        <v>Lars Løkke Rasmussen</v>
      </c>
      <c r="D112" t="str">
        <f ca="1">IFERROR(__xludf.DUMMYFUNCTION("""COMPUTED_VALUE"""),"Head of government")</f>
        <v>Head of government</v>
      </c>
      <c r="E112" t="str">
        <f ca="1">IFERROR(__xludf.DUMMYFUNCTION("""COMPUTED_VALUE"""),"Male")</f>
        <v>Male</v>
      </c>
      <c r="F112" s="1">
        <f ca="1">IFERROR(__xludf.DUMMYFUNCTION("""COMPUTED_VALUE"""),53)</f>
        <v>53</v>
      </c>
      <c r="G112" t="str">
        <f ca="1">IFERROR(__xludf.DUMMYFUNCTION("""COMPUTED_VALUE"""),"Prime Minister")</f>
        <v>Prime Minister</v>
      </c>
      <c r="H112" s="10" t="str">
        <f ca="1">IFERROR(__xludf.DUMMYFUNCTION("""COMPUTED_VALUE"""),"#N/A")</f>
        <v>#N/A</v>
      </c>
      <c r="I112" s="11" t="str">
        <f ca="1">IFERROR(__xludf.DUMMYFUNCTION("""COMPUTED_VALUE"""),"https://www.facebook.com/larsloekke/")</f>
        <v>https://www.facebook.com/larsloekke/</v>
      </c>
      <c r="J112" s="12">
        <f ca="1">IFERROR(__xludf.DUMMYFUNCTION("""COMPUTED_VALUE"""),202669)</f>
        <v>202669</v>
      </c>
      <c r="K112" s="13" t="str">
        <f ca="1">IFERROR(__xludf.DUMMYFUNCTION("""COMPUTED_VALUE"""),"https://twitter.com/larsloekke")</f>
        <v>https://twitter.com/larsloekke</v>
      </c>
      <c r="L112" s="12" t="str">
        <f ca="1">IFERROR(__xludf.DUMMYFUNCTION("""COMPUTED_VALUE"""),"Larsloekke")</f>
        <v>Larsloekke</v>
      </c>
      <c r="M112" s="12" t="str">
        <f ca="1">IFERROR(__xludf.DUMMYFUNCTION("""COMPUTED_VALUE"""),"")</f>
        <v/>
      </c>
      <c r="N112" s="12" t="str">
        <f ca="1">IFERROR(__xludf.DUMMYFUNCTION("""COMPUTED_VALUE"""),"177K")</f>
        <v>177K</v>
      </c>
      <c r="O112" s="13" t="str">
        <f ca="1">IFERROR(__xludf.DUMMYFUNCTION("""COMPUTED_VALUE"""),"https://www.instagram.com/larsloekke/")</f>
        <v>https://www.instagram.com/larsloekke/</v>
      </c>
      <c r="P112" s="12" t="str">
        <f ca="1">IFERROR(__xludf.DUMMYFUNCTION("""COMPUTED_VALUE"""),"larsloekke")</f>
        <v>larsloekke</v>
      </c>
      <c r="Q112" s="12" t="str">
        <f ca="1">IFERROR(__xludf.DUMMYFUNCTION("""COMPUTED_VALUE"""),"#N/A")</f>
        <v>#N/A</v>
      </c>
      <c r="R112" s="8" t="str">
        <f ca="1">IFERROR(__xludf.DUMMYFUNCTION("""COMPUTED_VALUE"""),"")</f>
        <v/>
      </c>
      <c r="S112" s="3" t="str">
        <f ca="1">IFERROR(__xludf.DUMMYFUNCTION("""COMPUTED_VALUE"""),"")</f>
        <v/>
      </c>
      <c r="T112" s="8" t="str">
        <f ca="1">IFERROR(__xludf.DUMMYFUNCTION("""COMPUTED_VALUE"""),"")</f>
        <v/>
      </c>
      <c r="U112" s="3" t="str">
        <f ca="1">IFERROR(__xludf.DUMMYFUNCTION("""COMPUTED_VALUE"""),"")</f>
        <v/>
      </c>
      <c r="V112" s="8" t="str">
        <f ca="1">IFERROR(__xludf.DUMMYFUNCTION("""COMPUTED_VALUE"""),"")</f>
        <v/>
      </c>
      <c r="W112" s="3" t="str">
        <f ca="1">IFERROR(__xludf.DUMMYFUNCTION("""COMPUTED_VALUE"""),"")</f>
        <v/>
      </c>
      <c r="X112" s="3" t="str">
        <f ca="1">IFERROR(__xludf.DUMMYFUNCTION("""COMPUTED_VALUE"""),"")</f>
        <v/>
      </c>
      <c r="Y112" s="8" t="str">
        <f ca="1">IFERROR(__xludf.DUMMYFUNCTION("""COMPUTED_VALUE"""),"")</f>
        <v/>
      </c>
      <c r="Z112" s="3" t="str">
        <f ca="1">IFERROR(__xludf.DUMMYFUNCTION("""COMPUTED_VALUE"""),"")</f>
        <v/>
      </c>
      <c r="AA112" s="3" t="str">
        <f ca="1">IFERROR(__xludf.DUMMYFUNCTION("""COMPUTED_VALUE"""),"")</f>
        <v/>
      </c>
      <c r="AB112" s="3" t="str">
        <f ca="1">IFERROR(__xludf.DUMMYFUNCTION("""COMPUTED_VALUE"""),"")</f>
        <v/>
      </c>
      <c r="AC112" s="3" t="str">
        <f ca="1">IFERROR(__xludf.DUMMYFUNCTION("""COMPUTED_VALUE"""),"")</f>
        <v/>
      </c>
      <c r="AD112" s="15" t="str">
        <f ca="1">IFERROR(__xludf.DUMMYFUNCTION("""COMPUTED_VALUE"""),"")</f>
        <v/>
      </c>
    </row>
    <row r="113" spans="1:30" ht="12.75">
      <c r="A113" t="str">
        <f ca="1">IFERROR(__xludf.DUMMYFUNCTION("""COMPUTED_VALUE"""),"Tanzania")</f>
        <v>Tanzania</v>
      </c>
      <c r="B113" t="str">
        <f ca="1">IFERROR(__xludf.DUMMYFUNCTION("""COMPUTED_VALUE"""),"Africa")</f>
        <v>Africa</v>
      </c>
      <c r="C113" s="4" t="str">
        <f ca="1">IFERROR(__xludf.DUMMYFUNCTION("""COMPUTED_VALUE"""),"John Magufuli")</f>
        <v>John Magufuli</v>
      </c>
      <c r="D113" t="str">
        <f ca="1">IFERROR(__xludf.DUMMYFUNCTION("""COMPUTED_VALUE"""),"Head of state")</f>
        <v>Head of state</v>
      </c>
      <c r="E113" t="str">
        <f ca="1">IFERROR(__xludf.DUMMYFUNCTION("""COMPUTED_VALUE"""),"Male")</f>
        <v>Male</v>
      </c>
      <c r="F113" s="1">
        <f ca="1">IFERROR(__xludf.DUMMYFUNCTION("""COMPUTED_VALUE"""),58)</f>
        <v>58</v>
      </c>
      <c r="G113" t="str">
        <f ca="1">IFERROR(__xludf.DUMMYFUNCTION("""COMPUTED_VALUE"""),"President")</f>
        <v>President</v>
      </c>
      <c r="H113" s="10">
        <f ca="1">IFERROR(__xludf.DUMMYFUNCTION("""COMPUTED_VALUE"""),0)</f>
        <v>0</v>
      </c>
      <c r="I113" s="7" t="str">
        <f ca="1">IFERROR(__xludf.DUMMYFUNCTION("""COMPUTED_VALUE"""),"")</f>
        <v/>
      </c>
      <c r="J113" s="12" t="str">
        <f ca="1">IFERROR(__xludf.DUMMYFUNCTION("""COMPUTED_VALUE"""),"")</f>
        <v/>
      </c>
      <c r="K113" s="13" t="str">
        <f ca="1">IFERROR(__xludf.DUMMYFUNCTION("""COMPUTED_VALUE"""),"https://twitter.com/MagufuliJP")</f>
        <v>https://twitter.com/MagufuliJP</v>
      </c>
      <c r="L113" s="12" t="str">
        <f ca="1">IFERROR(__xludf.DUMMYFUNCTION("""COMPUTED_VALUE"""),"Magufulijp")</f>
        <v>Magufulijp</v>
      </c>
      <c r="M113" s="12" t="str">
        <f ca="1">IFERROR(__xludf.DUMMYFUNCTION("""COMPUTED_VALUE"""),"")</f>
        <v/>
      </c>
      <c r="N113" s="12" t="str">
        <f ca="1">IFERROR(__xludf.DUMMYFUNCTION("""COMPUTED_VALUE"""),"594K")</f>
        <v>594K</v>
      </c>
      <c r="O113" s="8" t="str">
        <f ca="1">IFERROR(__xludf.DUMMYFUNCTION("""COMPUTED_VALUE"""),"")</f>
        <v/>
      </c>
      <c r="P113" s="12" t="str">
        <f ca="1">IFERROR(__xludf.DUMMYFUNCTION("""COMPUTED_VALUE"""),"")</f>
        <v/>
      </c>
      <c r="Q113" s="12" t="str">
        <f ca="1">IFERROR(__xludf.DUMMYFUNCTION("""COMPUTED_VALUE"""),"")</f>
        <v/>
      </c>
      <c r="R113" s="8" t="str">
        <f ca="1">IFERROR(__xludf.DUMMYFUNCTION("""COMPUTED_VALUE"""),"")</f>
        <v/>
      </c>
      <c r="S113" s="3" t="str">
        <f ca="1">IFERROR(__xludf.DUMMYFUNCTION("""COMPUTED_VALUE"""),"")</f>
        <v/>
      </c>
      <c r="T113" s="8" t="str">
        <f ca="1">IFERROR(__xludf.DUMMYFUNCTION("""COMPUTED_VALUE"""),"")</f>
        <v/>
      </c>
      <c r="U113" s="3" t="str">
        <f ca="1">IFERROR(__xludf.DUMMYFUNCTION("""COMPUTED_VALUE"""),"")</f>
        <v/>
      </c>
      <c r="V113" s="8" t="str">
        <f ca="1">IFERROR(__xludf.DUMMYFUNCTION("""COMPUTED_VALUE"""),"")</f>
        <v/>
      </c>
      <c r="W113" s="3" t="str">
        <f ca="1">IFERROR(__xludf.DUMMYFUNCTION("""COMPUTED_VALUE"""),"")</f>
        <v/>
      </c>
      <c r="X113" s="3" t="str">
        <f ca="1">IFERROR(__xludf.DUMMYFUNCTION("""COMPUTED_VALUE"""),"")</f>
        <v/>
      </c>
      <c r="Y113" s="8" t="str">
        <f ca="1">IFERROR(__xludf.DUMMYFUNCTION("""COMPUTED_VALUE"""),"")</f>
        <v/>
      </c>
      <c r="Z113" s="3" t="str">
        <f ca="1">IFERROR(__xludf.DUMMYFUNCTION("""COMPUTED_VALUE"""),"")</f>
        <v/>
      </c>
      <c r="AA113" s="3" t="str">
        <f ca="1">IFERROR(__xludf.DUMMYFUNCTION("""COMPUTED_VALUE"""),"")</f>
        <v/>
      </c>
      <c r="AB113" s="3" t="str">
        <f ca="1">IFERROR(__xludf.DUMMYFUNCTION("""COMPUTED_VALUE"""),"")</f>
        <v/>
      </c>
      <c r="AC113" s="3" t="str">
        <f ca="1">IFERROR(__xludf.DUMMYFUNCTION("""COMPUTED_VALUE"""),"")</f>
        <v/>
      </c>
      <c r="AD113" s="15" t="str">
        <f ca="1">IFERROR(__xludf.DUMMYFUNCTION("""COMPUTED_VALUE"""),"")</f>
        <v/>
      </c>
    </row>
    <row r="114" spans="1:30" ht="12.75">
      <c r="A114" t="str">
        <f ca="1">IFERROR(__xludf.DUMMYFUNCTION("""COMPUTED_VALUE"""),"Israel")</f>
        <v>Israel</v>
      </c>
      <c r="B114" t="str">
        <f ca="1">IFERROR(__xludf.DUMMYFUNCTION("""COMPUTED_VALUE"""),"Asia")</f>
        <v>Asia</v>
      </c>
      <c r="C114" s="4" t="str">
        <f ca="1">IFERROR(__xludf.DUMMYFUNCTION("""COMPUTED_VALUE"""),"Reuven Rivlin")</f>
        <v>Reuven Rivlin</v>
      </c>
      <c r="D114" t="str">
        <f ca="1">IFERROR(__xludf.DUMMYFUNCTION("""COMPUTED_VALUE"""),"Head of state")</f>
        <v>Head of state</v>
      </c>
      <c r="E114" t="str">
        <f ca="1">IFERROR(__xludf.DUMMYFUNCTION("""COMPUTED_VALUE"""),"Male")</f>
        <v>Male</v>
      </c>
      <c r="F114" s="1">
        <f ca="1">IFERROR(__xludf.DUMMYFUNCTION("""COMPUTED_VALUE"""),78)</f>
        <v>78</v>
      </c>
      <c r="G114" t="str">
        <f ca="1">IFERROR(__xludf.DUMMYFUNCTION("""COMPUTED_VALUE"""),"President")</f>
        <v>President</v>
      </c>
      <c r="H114" s="10" t="str">
        <f ca="1">IFERROR(__xludf.DUMMYFUNCTION("""COMPUTED_VALUE"""),"#N/A")</f>
        <v>#N/A</v>
      </c>
      <c r="I114" s="11" t="str">
        <f ca="1">IFERROR(__xludf.DUMMYFUNCTION("""COMPUTED_VALUE"""),"https://www.facebook.com/ReuvenRivlin/")</f>
        <v>https://www.facebook.com/ReuvenRivlin/</v>
      </c>
      <c r="J114" s="12">
        <f ca="1">IFERROR(__xludf.DUMMYFUNCTION("""COMPUTED_VALUE"""),255027)</f>
        <v>255027</v>
      </c>
      <c r="K114" s="13" t="str">
        <f ca="1">IFERROR(__xludf.DUMMYFUNCTION("""COMPUTED_VALUE"""),"https://twitter.com/PresidentRuvi")</f>
        <v>https://twitter.com/PresidentRuvi</v>
      </c>
      <c r="L114" s="12" t="str">
        <f ca="1">IFERROR(__xludf.DUMMYFUNCTION("""COMPUTED_VALUE"""),"Presidentruvi")</f>
        <v>Presidentruvi</v>
      </c>
      <c r="M114" s="12" t="str">
        <f ca="1">IFERROR(__xludf.DUMMYFUNCTION("""COMPUTED_VALUE"""),"")</f>
        <v/>
      </c>
      <c r="N114" s="12" t="str">
        <f ca="1">IFERROR(__xludf.DUMMYFUNCTION("""COMPUTED_VALUE"""),"109K")</f>
        <v>109K</v>
      </c>
      <c r="O114" s="13" t="str">
        <f ca="1">IFERROR(__xludf.DUMMYFUNCTION("""COMPUTED_VALUE"""),"https://www.instagram.com/presidentruvi/")</f>
        <v>https://www.instagram.com/presidentruvi/</v>
      </c>
      <c r="P114" s="12" t="str">
        <f ca="1">IFERROR(__xludf.DUMMYFUNCTION("""COMPUTED_VALUE"""),"presidentruvi")</f>
        <v>presidentruvi</v>
      </c>
      <c r="Q114" s="12" t="str">
        <f ca="1">IFERROR(__xludf.DUMMYFUNCTION("""COMPUTED_VALUE"""),"#N/A")</f>
        <v>#N/A</v>
      </c>
      <c r="R114" s="8" t="str">
        <f ca="1">IFERROR(__xludf.DUMMYFUNCTION("""COMPUTED_VALUE"""),"")</f>
        <v/>
      </c>
      <c r="S114" s="3" t="str">
        <f ca="1">IFERROR(__xludf.DUMMYFUNCTION("""COMPUTED_VALUE"""),"")</f>
        <v/>
      </c>
      <c r="T114" s="8" t="str">
        <f ca="1">IFERROR(__xludf.DUMMYFUNCTION("""COMPUTED_VALUE"""),"")</f>
        <v/>
      </c>
      <c r="U114" s="3" t="str">
        <f ca="1">IFERROR(__xludf.DUMMYFUNCTION("""COMPUTED_VALUE"""),"")</f>
        <v/>
      </c>
      <c r="V114" s="8" t="str">
        <f ca="1">IFERROR(__xludf.DUMMYFUNCTION("""COMPUTED_VALUE"""),"")</f>
        <v/>
      </c>
      <c r="W114" s="3" t="str">
        <f ca="1">IFERROR(__xludf.DUMMYFUNCTION("""COMPUTED_VALUE"""),"")</f>
        <v/>
      </c>
      <c r="X114" s="3" t="str">
        <f ca="1">IFERROR(__xludf.DUMMYFUNCTION("""COMPUTED_VALUE"""),"")</f>
        <v/>
      </c>
      <c r="Y114" s="8" t="str">
        <f ca="1">IFERROR(__xludf.DUMMYFUNCTION("""COMPUTED_VALUE"""),"")</f>
        <v/>
      </c>
      <c r="Z114" s="3" t="str">
        <f ca="1">IFERROR(__xludf.DUMMYFUNCTION("""COMPUTED_VALUE"""),"")</f>
        <v/>
      </c>
      <c r="AA114" s="3" t="str">
        <f ca="1">IFERROR(__xludf.DUMMYFUNCTION("""COMPUTED_VALUE"""),"")</f>
        <v/>
      </c>
      <c r="AB114" s="3" t="str">
        <f ca="1">IFERROR(__xludf.DUMMYFUNCTION("""COMPUTED_VALUE"""),"")</f>
        <v/>
      </c>
      <c r="AC114" s="3" t="str">
        <f ca="1">IFERROR(__xludf.DUMMYFUNCTION("""COMPUTED_VALUE"""),"")</f>
        <v/>
      </c>
      <c r="AD114" s="15" t="str">
        <f ca="1">IFERROR(__xludf.DUMMYFUNCTION("""COMPUTED_VALUE"""),"")</f>
        <v/>
      </c>
    </row>
    <row r="115" spans="1:30" ht="12.75">
      <c r="A115" t="str">
        <f ca="1">IFERROR(__xludf.DUMMYFUNCTION("""COMPUTED_VALUE"""),"Lebanon")</f>
        <v>Lebanon</v>
      </c>
      <c r="B115" t="str">
        <f ca="1">IFERROR(__xludf.DUMMYFUNCTION("""COMPUTED_VALUE"""),"Asia")</f>
        <v>Asia</v>
      </c>
      <c r="C115" s="4" t="str">
        <f ca="1">IFERROR(__xludf.DUMMYFUNCTION("""COMPUTED_VALUE"""),"Michel Aoun")</f>
        <v>Michel Aoun</v>
      </c>
      <c r="D115" t="str">
        <f ca="1">IFERROR(__xludf.DUMMYFUNCTION("""COMPUTED_VALUE"""),"Head of state")</f>
        <v>Head of state</v>
      </c>
      <c r="E115" t="str">
        <f ca="1">IFERROR(__xludf.DUMMYFUNCTION("""COMPUTED_VALUE"""),"Male")</f>
        <v>Male</v>
      </c>
      <c r="F115" s="1">
        <f ca="1">IFERROR(__xludf.DUMMYFUNCTION("""COMPUTED_VALUE"""),84)</f>
        <v>84</v>
      </c>
      <c r="G115" t="str">
        <f ca="1">IFERROR(__xludf.DUMMYFUNCTION("""COMPUTED_VALUE"""),"President")</f>
        <v>President</v>
      </c>
      <c r="H115" s="10">
        <f ca="1">IFERROR(__xludf.DUMMYFUNCTION("""COMPUTED_VALUE"""),191377)</f>
        <v>191377</v>
      </c>
      <c r="I115" s="11" t="str">
        <f ca="1">IFERROR(__xludf.DUMMYFUNCTION("""COMPUTED_VALUE"""),"https://www.facebook.com/MichelAoun/")</f>
        <v>https://www.facebook.com/MichelAoun/</v>
      </c>
      <c r="J115" s="12">
        <f ca="1">IFERROR(__xludf.DUMMYFUNCTION("""COMPUTED_VALUE"""),191377)</f>
        <v>191377</v>
      </c>
      <c r="K115" s="13" t="str">
        <f ca="1">IFERROR(__xludf.DUMMYFUNCTION("""COMPUTED_VALUE"""),"https://twitter.com/General_Aoun")</f>
        <v>https://twitter.com/General_Aoun</v>
      </c>
      <c r="L115" s="12" t="str">
        <f ca="1">IFERROR(__xludf.DUMMYFUNCTION("""COMPUTED_VALUE"""),"General_Aoun")</f>
        <v>General_Aoun</v>
      </c>
      <c r="M115" s="12" t="str">
        <f ca="1">IFERROR(__xludf.DUMMYFUNCTION("""COMPUTED_VALUE"""),"")</f>
        <v/>
      </c>
      <c r="N115" s="12" t="str">
        <f ca="1">IFERROR(__xludf.DUMMYFUNCTION("""COMPUTED_VALUE"""),"240K")</f>
        <v>240K</v>
      </c>
      <c r="O115" s="8" t="str">
        <f ca="1">IFERROR(__xludf.DUMMYFUNCTION("""COMPUTED_VALUE"""),"")</f>
        <v/>
      </c>
      <c r="P115" s="12" t="str">
        <f ca="1">IFERROR(__xludf.DUMMYFUNCTION("""COMPUTED_VALUE"""),"")</f>
        <v/>
      </c>
      <c r="Q115" s="12" t="str">
        <f ca="1">IFERROR(__xludf.DUMMYFUNCTION("""COMPUTED_VALUE"""),"")</f>
        <v/>
      </c>
      <c r="R115" s="8" t="str">
        <f ca="1">IFERROR(__xludf.DUMMYFUNCTION("""COMPUTED_VALUE"""),"")</f>
        <v/>
      </c>
      <c r="S115" s="3" t="str">
        <f ca="1">IFERROR(__xludf.DUMMYFUNCTION("""COMPUTED_VALUE"""),"")</f>
        <v/>
      </c>
      <c r="T115" s="8" t="str">
        <f ca="1">IFERROR(__xludf.DUMMYFUNCTION("""COMPUTED_VALUE"""),"")</f>
        <v/>
      </c>
      <c r="U115" s="3" t="str">
        <f ca="1">IFERROR(__xludf.DUMMYFUNCTION("""COMPUTED_VALUE"""),"")</f>
        <v/>
      </c>
      <c r="V115" s="8" t="str">
        <f ca="1">IFERROR(__xludf.DUMMYFUNCTION("""COMPUTED_VALUE"""),"")</f>
        <v/>
      </c>
      <c r="W115" s="3" t="str">
        <f ca="1">IFERROR(__xludf.DUMMYFUNCTION("""COMPUTED_VALUE"""),"")</f>
        <v/>
      </c>
      <c r="X115" s="3" t="str">
        <f ca="1">IFERROR(__xludf.DUMMYFUNCTION("""COMPUTED_VALUE"""),"")</f>
        <v/>
      </c>
      <c r="Y115" s="8" t="str">
        <f ca="1">IFERROR(__xludf.DUMMYFUNCTION("""COMPUTED_VALUE"""),"")</f>
        <v/>
      </c>
      <c r="Z115" s="3" t="str">
        <f ca="1">IFERROR(__xludf.DUMMYFUNCTION("""COMPUTED_VALUE"""),"")</f>
        <v/>
      </c>
      <c r="AA115" s="3" t="str">
        <f ca="1">IFERROR(__xludf.DUMMYFUNCTION("""COMPUTED_VALUE"""),"")</f>
        <v/>
      </c>
      <c r="AB115" s="3" t="str">
        <f ca="1">IFERROR(__xludf.DUMMYFUNCTION("""COMPUTED_VALUE"""),"")</f>
        <v/>
      </c>
      <c r="AC115" s="3" t="str">
        <f ca="1">IFERROR(__xludf.DUMMYFUNCTION("""COMPUTED_VALUE"""),"")</f>
        <v/>
      </c>
      <c r="AD115" s="15" t="str">
        <f ca="1">IFERROR(__xludf.DUMMYFUNCTION("""COMPUTED_VALUE"""),"")</f>
        <v/>
      </c>
    </row>
    <row r="116" spans="1:30" ht="12.75">
      <c r="A116" t="str">
        <f ca="1">IFERROR(__xludf.DUMMYFUNCTION("""COMPUTED_VALUE"""),"France")</f>
        <v>France</v>
      </c>
      <c r="B116" t="str">
        <f ca="1">IFERROR(__xludf.DUMMYFUNCTION("""COMPUTED_VALUE"""),"Europe")</f>
        <v>Europe</v>
      </c>
      <c r="C116" s="4" t="str">
        <f ca="1">IFERROR(__xludf.DUMMYFUNCTION("""COMPUTED_VALUE"""),"Édouard Philippe")</f>
        <v>Édouard Philippe</v>
      </c>
      <c r="D116" t="str">
        <f ca="1">IFERROR(__xludf.DUMMYFUNCTION("""COMPUTED_VALUE"""),"Head of government")</f>
        <v>Head of government</v>
      </c>
      <c r="E116" t="str">
        <f ca="1">IFERROR(__xludf.DUMMYFUNCTION("""COMPUTED_VALUE"""),"Male")</f>
        <v>Male</v>
      </c>
      <c r="F116" s="1">
        <f ca="1">IFERROR(__xludf.DUMMYFUNCTION("""COMPUTED_VALUE"""),47)</f>
        <v>47</v>
      </c>
      <c r="G116" t="str">
        <f ca="1">IFERROR(__xludf.DUMMYFUNCTION("""COMPUTED_VALUE"""),"Prime Minister")</f>
        <v>Prime Minister</v>
      </c>
      <c r="H116" s="10">
        <f ca="1">IFERROR(__xludf.DUMMYFUNCTION("""COMPUTED_VALUE"""),95818)</f>
        <v>95818</v>
      </c>
      <c r="I116" s="11" t="str">
        <f ca="1">IFERROR(__xludf.DUMMYFUNCTION("""COMPUTED_VALUE"""),"https://www.facebook.com/EdouardPhilippePM/")</f>
        <v>https://www.facebook.com/EdouardPhilippePM/</v>
      </c>
      <c r="J116" s="12">
        <f ca="1">IFERROR(__xludf.DUMMYFUNCTION("""COMPUTED_VALUE"""),70592)</f>
        <v>70592</v>
      </c>
      <c r="K116" s="13" t="str">
        <f ca="1">IFERROR(__xludf.DUMMYFUNCTION("""COMPUTED_VALUE"""),"https://twitter.com/EPhilippePM")</f>
        <v>https://twitter.com/EPhilippePM</v>
      </c>
      <c r="L116" s="12" t="str">
        <f ca="1">IFERROR(__xludf.DUMMYFUNCTION("""COMPUTED_VALUE"""),"Ephilippepm")</f>
        <v>Ephilippepm</v>
      </c>
      <c r="M116" s="12" t="str">
        <f ca="1">IFERROR(__xludf.DUMMYFUNCTION("""COMPUTED_VALUE"""),"")</f>
        <v/>
      </c>
      <c r="N116" s="12" t="str">
        <f ca="1">IFERROR(__xludf.DUMMYFUNCTION("""COMPUTED_VALUE"""),"434K")</f>
        <v>434K</v>
      </c>
      <c r="O116" s="8" t="str">
        <f ca="1">IFERROR(__xludf.DUMMYFUNCTION("""COMPUTED_VALUE"""),"")</f>
        <v/>
      </c>
      <c r="P116" s="12" t="str">
        <f ca="1">IFERROR(__xludf.DUMMYFUNCTION("""COMPUTED_VALUE"""),"")</f>
        <v/>
      </c>
      <c r="Q116" s="12" t="str">
        <f ca="1">IFERROR(__xludf.DUMMYFUNCTION("""COMPUTED_VALUE"""),"")</f>
        <v/>
      </c>
      <c r="R116" s="8" t="str">
        <f ca="1">IFERROR(__xludf.DUMMYFUNCTION("""COMPUTED_VALUE"""),"")</f>
        <v/>
      </c>
      <c r="S116" s="3" t="str">
        <f ca="1">IFERROR(__xludf.DUMMYFUNCTION("""COMPUTED_VALUE"""),"")</f>
        <v/>
      </c>
      <c r="T116" s="13" t="str">
        <f ca="1">IFERROR(__xludf.DUMMYFUNCTION("""COMPUTED_VALUE"""),"https://www.linkedin.com/in/edouardphilippe/")</f>
        <v>https://www.linkedin.com/in/edouardphilippe/</v>
      </c>
      <c r="U116" s="12">
        <f ca="1">IFERROR(__xludf.DUMMYFUNCTION("""COMPUTED_VALUE"""),25226)</f>
        <v>25226</v>
      </c>
      <c r="V116" s="8" t="str">
        <f ca="1">IFERROR(__xludf.DUMMYFUNCTION("""COMPUTED_VALUE"""),"")</f>
        <v/>
      </c>
      <c r="W116" s="3" t="str">
        <f ca="1">IFERROR(__xludf.DUMMYFUNCTION("""COMPUTED_VALUE"""),"")</f>
        <v/>
      </c>
      <c r="X116" s="3" t="str">
        <f ca="1">IFERROR(__xludf.DUMMYFUNCTION("""COMPUTED_VALUE"""),"")</f>
        <v/>
      </c>
      <c r="Y116" s="8" t="str">
        <f ca="1">IFERROR(__xludf.DUMMYFUNCTION("""COMPUTED_VALUE"""),"")</f>
        <v/>
      </c>
      <c r="Z116" s="3" t="str">
        <f ca="1">IFERROR(__xludf.DUMMYFUNCTION("""COMPUTED_VALUE"""),"")</f>
        <v/>
      </c>
      <c r="AA116" s="3" t="str">
        <f ca="1">IFERROR(__xludf.DUMMYFUNCTION("""COMPUTED_VALUE"""),"")</f>
        <v/>
      </c>
      <c r="AB116" s="3" t="str">
        <f ca="1">IFERROR(__xludf.DUMMYFUNCTION("""COMPUTED_VALUE"""),"")</f>
        <v/>
      </c>
      <c r="AC116" s="3" t="str">
        <f ca="1">IFERROR(__xludf.DUMMYFUNCTION("""COMPUTED_VALUE"""),"")</f>
        <v/>
      </c>
      <c r="AD116" s="15" t="str">
        <f ca="1">IFERROR(__xludf.DUMMYFUNCTION("""COMPUTED_VALUE"""),"")</f>
        <v/>
      </c>
    </row>
    <row r="117" spans="1:30" ht="12.75">
      <c r="A117" t="str">
        <f ca="1">IFERROR(__xludf.DUMMYFUNCTION("""COMPUTED_VALUE"""),"Yemen")</f>
        <v>Yemen</v>
      </c>
      <c r="B117" t="str">
        <f ca="1">IFERROR(__xludf.DUMMYFUNCTION("""COMPUTED_VALUE"""),"Asia")</f>
        <v>Asia</v>
      </c>
      <c r="C117" s="4" t="str">
        <f ca="1">IFERROR(__xludf.DUMMYFUNCTION("""COMPUTED_VALUE"""),"Abdrabbuh Mansur Hadi")</f>
        <v>Abdrabbuh Mansur Hadi</v>
      </c>
      <c r="D117" t="str">
        <f ca="1">IFERROR(__xludf.DUMMYFUNCTION("""COMPUTED_VALUE"""),"Head of state")</f>
        <v>Head of state</v>
      </c>
      <c r="E117" t="str">
        <f ca="1">IFERROR(__xludf.DUMMYFUNCTION("""COMPUTED_VALUE"""),"Male")</f>
        <v>Male</v>
      </c>
      <c r="F117" s="1">
        <f ca="1">IFERROR(__xludf.DUMMYFUNCTION("""COMPUTED_VALUE"""),72)</f>
        <v>72</v>
      </c>
      <c r="G117" t="str">
        <f ca="1">IFERROR(__xludf.DUMMYFUNCTION("""COMPUTED_VALUE"""),"President")</f>
        <v>President</v>
      </c>
      <c r="H117" s="10">
        <f ca="1">IFERROR(__xludf.DUMMYFUNCTION("""COMPUTED_VALUE"""),420311)</f>
        <v>420311</v>
      </c>
      <c r="I117" s="7" t="str">
        <f ca="1">IFERROR(__xludf.DUMMYFUNCTION("""COMPUTED_VALUE"""),"")</f>
        <v/>
      </c>
      <c r="J117" s="12" t="str">
        <f ca="1">IFERROR(__xludf.DUMMYFUNCTION("""COMPUTED_VALUE"""),"")</f>
        <v/>
      </c>
      <c r="K117" s="13" t="str">
        <f ca="1">IFERROR(__xludf.DUMMYFUNCTION("""COMPUTED_VALUE"""),"https://twitter.com/HadiPresident")</f>
        <v>https://twitter.com/HadiPresident</v>
      </c>
      <c r="L117" s="12" t="str">
        <f ca="1">IFERROR(__xludf.DUMMYFUNCTION("""COMPUTED_VALUE"""),"Hadipresident")</f>
        <v>Hadipresident</v>
      </c>
      <c r="M117" s="12">
        <f ca="1">IFERROR(__xludf.DUMMYFUNCTION("""COMPUTED_VALUE"""),420311)</f>
        <v>420311</v>
      </c>
      <c r="N117" s="12">
        <f ca="1">IFERROR(__xludf.DUMMYFUNCTION("""COMPUTED_VALUE"""),420311)</f>
        <v>420311</v>
      </c>
      <c r="O117" s="8" t="str">
        <f ca="1">IFERROR(__xludf.DUMMYFUNCTION("""COMPUTED_VALUE"""),"")</f>
        <v/>
      </c>
      <c r="P117" s="12" t="str">
        <f ca="1">IFERROR(__xludf.DUMMYFUNCTION("""COMPUTED_VALUE"""),"")</f>
        <v/>
      </c>
      <c r="Q117" s="12" t="str">
        <f ca="1">IFERROR(__xludf.DUMMYFUNCTION("""COMPUTED_VALUE"""),"")</f>
        <v/>
      </c>
      <c r="R117" s="8" t="str">
        <f ca="1">IFERROR(__xludf.DUMMYFUNCTION("""COMPUTED_VALUE"""),"")</f>
        <v/>
      </c>
      <c r="S117" s="3" t="str">
        <f ca="1">IFERROR(__xludf.DUMMYFUNCTION("""COMPUTED_VALUE"""),"")</f>
        <v/>
      </c>
      <c r="T117" s="8" t="str">
        <f ca="1">IFERROR(__xludf.DUMMYFUNCTION("""COMPUTED_VALUE"""),"")</f>
        <v/>
      </c>
      <c r="U117" s="3" t="str">
        <f ca="1">IFERROR(__xludf.DUMMYFUNCTION("""COMPUTED_VALUE"""),"")</f>
        <v/>
      </c>
      <c r="V117" s="8" t="str">
        <f ca="1">IFERROR(__xludf.DUMMYFUNCTION("""COMPUTED_VALUE"""),"")</f>
        <v/>
      </c>
      <c r="W117" s="3" t="str">
        <f ca="1">IFERROR(__xludf.DUMMYFUNCTION("""COMPUTED_VALUE"""),"")</f>
        <v/>
      </c>
      <c r="X117" s="3" t="str">
        <f ca="1">IFERROR(__xludf.DUMMYFUNCTION("""COMPUTED_VALUE"""),"")</f>
        <v/>
      </c>
      <c r="Y117" s="8" t="str">
        <f ca="1">IFERROR(__xludf.DUMMYFUNCTION("""COMPUTED_VALUE"""),"")</f>
        <v/>
      </c>
      <c r="Z117" s="3" t="str">
        <f ca="1">IFERROR(__xludf.DUMMYFUNCTION("""COMPUTED_VALUE"""),"")</f>
        <v/>
      </c>
      <c r="AA117" s="3" t="str">
        <f ca="1">IFERROR(__xludf.DUMMYFUNCTION("""COMPUTED_VALUE"""),"")</f>
        <v/>
      </c>
      <c r="AB117" s="3" t="str">
        <f ca="1">IFERROR(__xludf.DUMMYFUNCTION("""COMPUTED_VALUE"""),"")</f>
        <v/>
      </c>
      <c r="AC117" s="3" t="str">
        <f ca="1">IFERROR(__xludf.DUMMYFUNCTION("""COMPUTED_VALUE"""),"")</f>
        <v/>
      </c>
      <c r="AD117" s="15" t="str">
        <f ca="1">IFERROR(__xludf.DUMMYFUNCTION("""COMPUTED_VALUE"""),"")</f>
        <v/>
      </c>
    </row>
    <row r="118" spans="1:30" ht="12.75">
      <c r="A118" t="str">
        <f ca="1">IFERROR(__xludf.DUMMYFUNCTION("""COMPUTED_VALUE"""),"Bolivia")</f>
        <v>Bolivia</v>
      </c>
      <c r="B118" t="str">
        <f ca="1">IFERROR(__xludf.DUMMYFUNCTION("""COMPUTED_VALUE"""),"South America")</f>
        <v>South America</v>
      </c>
      <c r="C118" s="4" t="str">
        <f ca="1">IFERROR(__xludf.DUMMYFUNCTION("""COMPUTED_VALUE"""),"Evo Morales")</f>
        <v>Evo Morales</v>
      </c>
      <c r="D118" t="str">
        <f ca="1">IFERROR(__xludf.DUMMYFUNCTION("""COMPUTED_VALUE"""),"Head of both state and government")</f>
        <v>Head of both state and government</v>
      </c>
      <c r="E118" t="str">
        <f ca="1">IFERROR(__xludf.DUMMYFUNCTION("""COMPUTED_VALUE"""),"Male")</f>
        <v>Male</v>
      </c>
      <c r="F118" s="1">
        <f ca="1">IFERROR(__xludf.DUMMYFUNCTION("""COMPUTED_VALUE"""),58)</f>
        <v>58</v>
      </c>
      <c r="G118" t="str">
        <f ca="1">IFERROR(__xludf.DUMMYFUNCTION("""COMPUTED_VALUE"""),"President")</f>
        <v>President</v>
      </c>
      <c r="H118" s="10">
        <f ca="1">IFERROR(__xludf.DUMMYFUNCTION("""COMPUTED_VALUE"""),0)</f>
        <v>0</v>
      </c>
      <c r="I118" s="7" t="str">
        <f ca="1">IFERROR(__xludf.DUMMYFUNCTION("""COMPUTED_VALUE"""),"")</f>
        <v/>
      </c>
      <c r="J118" s="12" t="str">
        <f ca="1">IFERROR(__xludf.DUMMYFUNCTION("""COMPUTED_VALUE"""),"")</f>
        <v/>
      </c>
      <c r="K118" s="13" t="str">
        <f ca="1">IFERROR(__xludf.DUMMYFUNCTION("""COMPUTED_VALUE"""),"https://twitter.com/evoespueblo")</f>
        <v>https://twitter.com/evoespueblo</v>
      </c>
      <c r="L118" s="12" t="str">
        <f ca="1">IFERROR(__xludf.DUMMYFUNCTION("""COMPUTED_VALUE"""),"Evoespueblo")</f>
        <v>Evoespueblo</v>
      </c>
      <c r="M118" s="12" t="str">
        <f ca="1">IFERROR(__xludf.DUMMYFUNCTION("""COMPUTED_VALUE"""),"")</f>
        <v/>
      </c>
      <c r="N118" s="12" t="str">
        <f ca="1">IFERROR(__xludf.DUMMYFUNCTION("""COMPUTED_VALUE"""),"547K")</f>
        <v>547K</v>
      </c>
      <c r="O118" s="8" t="str">
        <f ca="1">IFERROR(__xludf.DUMMYFUNCTION("""COMPUTED_VALUE"""),"")</f>
        <v/>
      </c>
      <c r="P118" s="12" t="str">
        <f ca="1">IFERROR(__xludf.DUMMYFUNCTION("""COMPUTED_VALUE"""),"")</f>
        <v/>
      </c>
      <c r="Q118" s="12" t="str">
        <f ca="1">IFERROR(__xludf.DUMMYFUNCTION("""COMPUTED_VALUE"""),"")</f>
        <v/>
      </c>
      <c r="R118" s="8" t="str">
        <f ca="1">IFERROR(__xludf.DUMMYFUNCTION("""COMPUTED_VALUE"""),"")</f>
        <v/>
      </c>
      <c r="S118" s="3" t="str">
        <f ca="1">IFERROR(__xludf.DUMMYFUNCTION("""COMPUTED_VALUE"""),"")</f>
        <v/>
      </c>
      <c r="T118" s="8" t="str">
        <f ca="1">IFERROR(__xludf.DUMMYFUNCTION("""COMPUTED_VALUE"""),"")</f>
        <v/>
      </c>
      <c r="U118" s="3" t="str">
        <f ca="1">IFERROR(__xludf.DUMMYFUNCTION("""COMPUTED_VALUE"""),"")</f>
        <v/>
      </c>
      <c r="V118" s="8" t="str">
        <f ca="1">IFERROR(__xludf.DUMMYFUNCTION("""COMPUTED_VALUE"""),"")</f>
        <v/>
      </c>
      <c r="W118" s="3" t="str">
        <f ca="1">IFERROR(__xludf.DUMMYFUNCTION("""COMPUTED_VALUE"""),"")</f>
        <v/>
      </c>
      <c r="X118" s="3" t="str">
        <f ca="1">IFERROR(__xludf.DUMMYFUNCTION("""COMPUTED_VALUE"""),"")</f>
        <v/>
      </c>
      <c r="Y118" s="8" t="str">
        <f ca="1">IFERROR(__xludf.DUMMYFUNCTION("""COMPUTED_VALUE"""),"")</f>
        <v/>
      </c>
      <c r="Z118" s="3" t="str">
        <f ca="1">IFERROR(__xludf.DUMMYFUNCTION("""COMPUTED_VALUE"""),"")</f>
        <v/>
      </c>
      <c r="AA118" s="3" t="str">
        <f ca="1">IFERROR(__xludf.DUMMYFUNCTION("""COMPUTED_VALUE"""),"")</f>
        <v/>
      </c>
      <c r="AB118" s="3" t="str">
        <f ca="1">IFERROR(__xludf.DUMMYFUNCTION("""COMPUTED_VALUE"""),"")</f>
        <v/>
      </c>
      <c r="AC118" s="3" t="str">
        <f ca="1">IFERROR(__xludf.DUMMYFUNCTION("""COMPUTED_VALUE"""),"")</f>
        <v/>
      </c>
      <c r="AD118" s="15" t="str">
        <f ca="1">IFERROR(__xludf.DUMMYFUNCTION("""COMPUTED_VALUE"""),"")</f>
        <v/>
      </c>
    </row>
    <row r="119" spans="1:30" ht="12.75">
      <c r="A119" t="str">
        <f ca="1">IFERROR(__xludf.DUMMYFUNCTION("""COMPUTED_VALUE"""),"Denmark")</f>
        <v>Denmark</v>
      </c>
      <c r="B119" t="str">
        <f ca="1">IFERROR(__xludf.DUMMYFUNCTION("""COMPUTED_VALUE"""),"Europe")</f>
        <v>Europe</v>
      </c>
      <c r="C119" s="4" t="str">
        <f ca="1">IFERROR(__xludf.DUMMYFUNCTION("""COMPUTED_VALUE"""),"Margrethe II")</f>
        <v>Margrethe II</v>
      </c>
      <c r="D119" t="str">
        <f ca="1">IFERROR(__xludf.DUMMYFUNCTION("""COMPUTED_VALUE"""),"Head of state")</f>
        <v>Head of state</v>
      </c>
      <c r="E119" t="str">
        <f ca="1">IFERROR(__xludf.DUMMYFUNCTION("""COMPUTED_VALUE"""),"Female")</f>
        <v>Female</v>
      </c>
      <c r="F119" s="1">
        <f ca="1">IFERROR(__xludf.DUMMYFUNCTION("""COMPUTED_VALUE"""),77)</f>
        <v>77</v>
      </c>
      <c r="G119" t="str">
        <f ca="1">IFERROR(__xludf.DUMMYFUNCTION("""COMPUTED_VALUE"""),"Queen")</f>
        <v>Queen</v>
      </c>
      <c r="H119" s="10" t="str">
        <f ca="1">IFERROR(__xludf.DUMMYFUNCTION("""COMPUTED_VALUE"""),"#N/A")</f>
        <v>#N/A</v>
      </c>
      <c r="I119" s="11" t="str">
        <f ca="1">IFERROR(__xludf.DUMMYFUNCTION("""COMPUTED_VALUE"""),"https://www.facebook.com/detdanskekongehus/")</f>
        <v>https://www.facebook.com/detdanskekongehus/</v>
      </c>
      <c r="J119" s="12">
        <f ca="1">IFERROR(__xludf.DUMMYFUNCTION("""COMPUTED_VALUE"""),222885)</f>
        <v>222885</v>
      </c>
      <c r="K119" s="8" t="str">
        <f ca="1">IFERROR(__xludf.DUMMYFUNCTION("""COMPUTED_VALUE"""),"")</f>
        <v/>
      </c>
      <c r="L119" s="12" t="str">
        <f ca="1">IFERROR(__xludf.DUMMYFUNCTION("""COMPUTED_VALUE"""),"")</f>
        <v/>
      </c>
      <c r="M119" s="12" t="str">
        <f ca="1">IFERROR(__xludf.DUMMYFUNCTION("""COMPUTED_VALUE"""),"")</f>
        <v/>
      </c>
      <c r="N119" s="12" t="str">
        <f ca="1">IFERROR(__xludf.DUMMYFUNCTION("""COMPUTED_VALUE"""),"")</f>
        <v/>
      </c>
      <c r="O119" s="13" t="str">
        <f ca="1">IFERROR(__xludf.DUMMYFUNCTION("""COMPUTED_VALUE"""),"https://www.instagram.com/detdanskekongehus/")</f>
        <v>https://www.instagram.com/detdanskekongehus/</v>
      </c>
      <c r="P119" s="12" t="str">
        <f ca="1">IFERROR(__xludf.DUMMYFUNCTION("""COMPUTED_VALUE"""),"detdanskekongehus")</f>
        <v>detdanskekongehus</v>
      </c>
      <c r="Q119" s="12" t="str">
        <f ca="1">IFERROR(__xludf.DUMMYFUNCTION("""COMPUTED_VALUE"""),"#N/A")</f>
        <v>#N/A</v>
      </c>
      <c r="R119" s="8" t="str">
        <f ca="1">IFERROR(__xludf.DUMMYFUNCTION("""COMPUTED_VALUE"""),"")</f>
        <v/>
      </c>
      <c r="S119" s="3" t="str">
        <f ca="1">IFERROR(__xludf.DUMMYFUNCTION("""COMPUTED_VALUE"""),"")</f>
        <v/>
      </c>
      <c r="T119" s="8" t="str">
        <f ca="1">IFERROR(__xludf.DUMMYFUNCTION("""COMPUTED_VALUE"""),"")</f>
        <v/>
      </c>
      <c r="U119" s="3" t="str">
        <f ca="1">IFERROR(__xludf.DUMMYFUNCTION("""COMPUTED_VALUE"""),"")</f>
        <v/>
      </c>
      <c r="V119" s="8" t="str">
        <f ca="1">IFERROR(__xludf.DUMMYFUNCTION("""COMPUTED_VALUE"""),"")</f>
        <v/>
      </c>
      <c r="W119" s="3" t="str">
        <f ca="1">IFERROR(__xludf.DUMMYFUNCTION("""COMPUTED_VALUE"""),"")</f>
        <v/>
      </c>
      <c r="X119" s="3" t="str">
        <f ca="1">IFERROR(__xludf.DUMMYFUNCTION("""COMPUTED_VALUE"""),"")</f>
        <v/>
      </c>
      <c r="Y119" s="8" t="str">
        <f ca="1">IFERROR(__xludf.DUMMYFUNCTION("""COMPUTED_VALUE"""),"")</f>
        <v/>
      </c>
      <c r="Z119" s="3" t="str">
        <f ca="1">IFERROR(__xludf.DUMMYFUNCTION("""COMPUTED_VALUE"""),"")</f>
        <v/>
      </c>
      <c r="AA119" s="3" t="str">
        <f ca="1">IFERROR(__xludf.DUMMYFUNCTION("""COMPUTED_VALUE"""),"")</f>
        <v/>
      </c>
      <c r="AB119" s="3" t="str">
        <f ca="1">IFERROR(__xludf.DUMMYFUNCTION("""COMPUTED_VALUE"""),"")</f>
        <v/>
      </c>
      <c r="AC119" s="3" t="str">
        <f ca="1">IFERROR(__xludf.DUMMYFUNCTION("""COMPUTED_VALUE"""),"")</f>
        <v/>
      </c>
      <c r="AD119" s="15" t="str">
        <f ca="1">IFERROR(__xludf.DUMMYFUNCTION("""COMPUTED_VALUE"""),"")</f>
        <v/>
      </c>
    </row>
    <row r="120" spans="1:30" ht="12.75">
      <c r="A120" t="str">
        <f ca="1">IFERROR(__xludf.DUMMYFUNCTION("""COMPUTED_VALUE"""),"Tunisia")</f>
        <v>Tunisia</v>
      </c>
      <c r="B120" t="str">
        <f ca="1">IFERROR(__xludf.DUMMYFUNCTION("""COMPUTED_VALUE"""),"Africa")</f>
        <v>Africa</v>
      </c>
      <c r="C120" s="4" t="str">
        <f ca="1">IFERROR(__xludf.DUMMYFUNCTION("""COMPUTED_VALUE"""),"Youssef Chahed")</f>
        <v>Youssef Chahed</v>
      </c>
      <c r="D120" t="str">
        <f ca="1">IFERROR(__xludf.DUMMYFUNCTION("""COMPUTED_VALUE"""),"Head of government")</f>
        <v>Head of government</v>
      </c>
      <c r="E120" t="str">
        <f ca="1">IFERROR(__xludf.DUMMYFUNCTION("""COMPUTED_VALUE"""),"Male")</f>
        <v>Male</v>
      </c>
      <c r="F120" s="1">
        <f ca="1">IFERROR(__xludf.DUMMYFUNCTION("""COMPUTED_VALUE"""),42)</f>
        <v>42</v>
      </c>
      <c r="G120" t="str">
        <f ca="1">IFERROR(__xludf.DUMMYFUNCTION("""COMPUTED_VALUE"""),"Prime Minister")</f>
        <v>Prime Minister</v>
      </c>
      <c r="H120" s="10">
        <f ca="1">IFERROR(__xludf.DUMMYFUNCTION("""COMPUTED_VALUE"""),356986)</f>
        <v>356986</v>
      </c>
      <c r="I120" s="11" t="str">
        <f ca="1">IFERROR(__xludf.DUMMYFUNCTION("""COMPUTED_VALUE"""),"https://www.facebook.com/Youssefchahedofficiel/")</f>
        <v>https://www.facebook.com/Youssefchahedofficiel/</v>
      </c>
      <c r="J120" s="12">
        <f ca="1">IFERROR(__xludf.DUMMYFUNCTION("""COMPUTED_VALUE"""),356986)</f>
        <v>356986</v>
      </c>
      <c r="K120" s="8" t="str">
        <f ca="1">IFERROR(__xludf.DUMMYFUNCTION("""COMPUTED_VALUE"""),"")</f>
        <v/>
      </c>
      <c r="L120" s="12" t="str">
        <f ca="1">IFERROR(__xludf.DUMMYFUNCTION("""COMPUTED_VALUE"""),"")</f>
        <v/>
      </c>
      <c r="M120" s="12" t="str">
        <f ca="1">IFERROR(__xludf.DUMMYFUNCTION("""COMPUTED_VALUE"""),"")</f>
        <v/>
      </c>
      <c r="N120" s="12" t="str">
        <f ca="1">IFERROR(__xludf.DUMMYFUNCTION("""COMPUTED_VALUE"""),"")</f>
        <v/>
      </c>
      <c r="O120" s="8" t="str">
        <f ca="1">IFERROR(__xludf.DUMMYFUNCTION("""COMPUTED_VALUE"""),"")</f>
        <v/>
      </c>
      <c r="P120" s="12" t="str">
        <f ca="1">IFERROR(__xludf.DUMMYFUNCTION("""COMPUTED_VALUE"""),"")</f>
        <v/>
      </c>
      <c r="Q120" s="12" t="str">
        <f ca="1">IFERROR(__xludf.DUMMYFUNCTION("""COMPUTED_VALUE"""),"")</f>
        <v/>
      </c>
      <c r="R120" s="8" t="str">
        <f ca="1">IFERROR(__xludf.DUMMYFUNCTION("""COMPUTED_VALUE"""),"")</f>
        <v/>
      </c>
      <c r="S120" s="3" t="str">
        <f ca="1">IFERROR(__xludf.DUMMYFUNCTION("""COMPUTED_VALUE"""),"")</f>
        <v/>
      </c>
      <c r="T120" s="8" t="str">
        <f ca="1">IFERROR(__xludf.DUMMYFUNCTION("""COMPUTED_VALUE"""),"")</f>
        <v/>
      </c>
      <c r="U120" s="3" t="str">
        <f ca="1">IFERROR(__xludf.DUMMYFUNCTION("""COMPUTED_VALUE"""),"")</f>
        <v/>
      </c>
      <c r="V120" s="8" t="str">
        <f ca="1">IFERROR(__xludf.DUMMYFUNCTION("""COMPUTED_VALUE"""),"")</f>
        <v/>
      </c>
      <c r="W120" s="3" t="str">
        <f ca="1">IFERROR(__xludf.DUMMYFUNCTION("""COMPUTED_VALUE"""),"")</f>
        <v/>
      </c>
      <c r="X120" s="3" t="str">
        <f ca="1">IFERROR(__xludf.DUMMYFUNCTION("""COMPUTED_VALUE"""),"")</f>
        <v/>
      </c>
      <c r="Y120" s="8" t="str">
        <f ca="1">IFERROR(__xludf.DUMMYFUNCTION("""COMPUTED_VALUE"""),"")</f>
        <v/>
      </c>
      <c r="Z120" s="3" t="str">
        <f ca="1">IFERROR(__xludf.DUMMYFUNCTION("""COMPUTED_VALUE"""),"")</f>
        <v/>
      </c>
      <c r="AA120" s="3" t="str">
        <f ca="1">IFERROR(__xludf.DUMMYFUNCTION("""COMPUTED_VALUE"""),"")</f>
        <v/>
      </c>
      <c r="AB120" s="3" t="str">
        <f ca="1">IFERROR(__xludf.DUMMYFUNCTION("""COMPUTED_VALUE"""),"")</f>
        <v/>
      </c>
      <c r="AC120" s="3" t="str">
        <f ca="1">IFERROR(__xludf.DUMMYFUNCTION("""COMPUTED_VALUE"""),"")</f>
        <v/>
      </c>
      <c r="AD120" s="15" t="str">
        <f ca="1">IFERROR(__xludf.DUMMYFUNCTION("""COMPUTED_VALUE"""),"")</f>
        <v/>
      </c>
    </row>
    <row r="121" spans="1:30" ht="12.75">
      <c r="A121" t="str">
        <f ca="1">IFERROR(__xludf.DUMMYFUNCTION("""COMPUTED_VALUE"""),"Jamaica")</f>
        <v>Jamaica</v>
      </c>
      <c r="B121" t="str">
        <f ca="1">IFERROR(__xludf.DUMMYFUNCTION("""COMPUTED_VALUE"""),"North America")</f>
        <v>North America</v>
      </c>
      <c r="C121" s="4" t="str">
        <f ca="1">IFERROR(__xludf.DUMMYFUNCTION("""COMPUTED_VALUE"""),"Andrew Holness")</f>
        <v>Andrew Holness</v>
      </c>
      <c r="D121" t="str">
        <f ca="1">IFERROR(__xludf.DUMMYFUNCTION("""COMPUTED_VALUE"""),"Head of government")</f>
        <v>Head of government</v>
      </c>
      <c r="E121" t="str">
        <f ca="1">IFERROR(__xludf.DUMMYFUNCTION("""COMPUTED_VALUE"""),"Male")</f>
        <v>Male</v>
      </c>
      <c r="F121" s="1">
        <f ca="1">IFERROR(__xludf.DUMMYFUNCTION("""COMPUTED_VALUE"""),45)</f>
        <v>45</v>
      </c>
      <c r="G121" t="str">
        <f ca="1">IFERROR(__xludf.DUMMYFUNCTION("""COMPUTED_VALUE"""),"Prime Minister")</f>
        <v>Prime Minister</v>
      </c>
      <c r="H121" s="10">
        <f ca="1">IFERROR(__xludf.DUMMYFUNCTION("""COMPUTED_VALUE"""),315644)</f>
        <v>315644</v>
      </c>
      <c r="I121" s="11" t="str">
        <f ca="1">IFERROR(__xludf.DUMMYFUNCTION("""COMPUTED_VALUE"""),"https://www.facebook.com/AndrewHolnessJM/")</f>
        <v>https://www.facebook.com/AndrewHolnessJM/</v>
      </c>
      <c r="J121" s="12">
        <f ca="1">IFERROR(__xludf.DUMMYFUNCTION("""COMPUTED_VALUE"""),248526)</f>
        <v>248526</v>
      </c>
      <c r="K121" s="13" t="str">
        <f ca="1">IFERROR(__xludf.DUMMYFUNCTION("""COMPUTED_VALUE"""),"https://twitter.com/AndrewHolnessJM")</f>
        <v>https://twitter.com/AndrewHolnessJM</v>
      </c>
      <c r="L121" s="12" t="str">
        <f ca="1">IFERROR(__xludf.DUMMYFUNCTION("""COMPUTED_VALUE"""),"Andrewholnessjm")</f>
        <v>Andrewholnessjm</v>
      </c>
      <c r="M121" s="12">
        <f ca="1">IFERROR(__xludf.DUMMYFUNCTION("""COMPUTED_VALUE"""),67118)</f>
        <v>67118</v>
      </c>
      <c r="N121" s="12">
        <f ca="1">IFERROR(__xludf.DUMMYFUNCTION("""COMPUTED_VALUE"""),67118)</f>
        <v>67118</v>
      </c>
      <c r="O121" s="8" t="str">
        <f ca="1">IFERROR(__xludf.DUMMYFUNCTION("""COMPUTED_VALUE"""),"")</f>
        <v/>
      </c>
      <c r="P121" s="12" t="str">
        <f ca="1">IFERROR(__xludf.DUMMYFUNCTION("""COMPUTED_VALUE"""),"")</f>
        <v/>
      </c>
      <c r="Q121" s="12" t="str">
        <f ca="1">IFERROR(__xludf.DUMMYFUNCTION("""COMPUTED_VALUE"""),"")</f>
        <v/>
      </c>
      <c r="R121" s="8" t="str">
        <f ca="1">IFERROR(__xludf.DUMMYFUNCTION("""COMPUTED_VALUE"""),"")</f>
        <v/>
      </c>
      <c r="S121" s="3" t="str">
        <f ca="1">IFERROR(__xludf.DUMMYFUNCTION("""COMPUTED_VALUE"""),"")</f>
        <v/>
      </c>
      <c r="T121" s="8" t="str">
        <f ca="1">IFERROR(__xludf.DUMMYFUNCTION("""COMPUTED_VALUE"""),"")</f>
        <v/>
      </c>
      <c r="U121" s="3" t="str">
        <f ca="1">IFERROR(__xludf.DUMMYFUNCTION("""COMPUTED_VALUE"""),"")</f>
        <v/>
      </c>
      <c r="V121" s="8" t="str">
        <f ca="1">IFERROR(__xludf.DUMMYFUNCTION("""COMPUTED_VALUE"""),"")</f>
        <v/>
      </c>
      <c r="W121" s="3" t="str">
        <f ca="1">IFERROR(__xludf.DUMMYFUNCTION("""COMPUTED_VALUE"""),"")</f>
        <v/>
      </c>
      <c r="X121" s="3" t="str">
        <f ca="1">IFERROR(__xludf.DUMMYFUNCTION("""COMPUTED_VALUE"""),"")</f>
        <v/>
      </c>
      <c r="Y121" s="8" t="str">
        <f ca="1">IFERROR(__xludf.DUMMYFUNCTION("""COMPUTED_VALUE"""),"")</f>
        <v/>
      </c>
      <c r="Z121" s="3" t="str">
        <f ca="1">IFERROR(__xludf.DUMMYFUNCTION("""COMPUTED_VALUE"""),"")</f>
        <v/>
      </c>
      <c r="AA121" s="3" t="str">
        <f ca="1">IFERROR(__xludf.DUMMYFUNCTION("""COMPUTED_VALUE"""),"")</f>
        <v/>
      </c>
      <c r="AB121" s="3" t="str">
        <f ca="1">IFERROR(__xludf.DUMMYFUNCTION("""COMPUTED_VALUE"""),"")</f>
        <v/>
      </c>
      <c r="AC121" s="3" t="str">
        <f ca="1">IFERROR(__xludf.DUMMYFUNCTION("""COMPUTED_VALUE"""),"")</f>
        <v/>
      </c>
      <c r="AD121" s="15" t="str">
        <f ca="1">IFERROR(__xludf.DUMMYFUNCTION("""COMPUTED_VALUE"""),"")</f>
        <v/>
      </c>
    </row>
    <row r="122" spans="1:30" ht="12.75">
      <c r="A122" t="str">
        <f ca="1">IFERROR(__xludf.DUMMYFUNCTION("""COMPUTED_VALUE"""),"Norway")</f>
        <v>Norway</v>
      </c>
      <c r="B122" t="str">
        <f ca="1">IFERROR(__xludf.DUMMYFUNCTION("""COMPUTED_VALUE"""),"Europe")</f>
        <v>Europe</v>
      </c>
      <c r="C122" s="4" t="str">
        <f ca="1">IFERROR(__xludf.DUMMYFUNCTION("""COMPUTED_VALUE"""),"Harald V")</f>
        <v>Harald V</v>
      </c>
      <c r="D122" t="str">
        <f ca="1">IFERROR(__xludf.DUMMYFUNCTION("""COMPUTED_VALUE"""),"Head of state")</f>
        <v>Head of state</v>
      </c>
      <c r="E122" t="str">
        <f ca="1">IFERROR(__xludf.DUMMYFUNCTION("""COMPUTED_VALUE"""),"Male")</f>
        <v>Male</v>
      </c>
      <c r="F122" s="1">
        <f ca="1">IFERROR(__xludf.DUMMYFUNCTION("""COMPUTED_VALUE"""),80)</f>
        <v>80</v>
      </c>
      <c r="G122" t="str">
        <f ca="1">IFERROR(__xludf.DUMMYFUNCTION("""COMPUTED_VALUE"""),"King")</f>
        <v>King</v>
      </c>
      <c r="H122" s="10" t="str">
        <f ca="1">IFERROR(__xludf.DUMMYFUNCTION("""COMPUTED_VALUE"""),"#N/A")</f>
        <v>#N/A</v>
      </c>
      <c r="I122" s="11" t="str">
        <f ca="1">IFERROR(__xludf.DUMMYFUNCTION("""COMPUTED_VALUE"""),"https://www.facebook.com/Kongehuset/")</f>
        <v>https://www.facebook.com/Kongehuset/</v>
      </c>
      <c r="J122" s="12">
        <f ca="1">IFERROR(__xludf.DUMMYFUNCTION("""COMPUTED_VALUE"""),238926)</f>
        <v>238926</v>
      </c>
      <c r="K122" s="8" t="str">
        <f ca="1">IFERROR(__xludf.DUMMYFUNCTION("""COMPUTED_VALUE"""),"")</f>
        <v/>
      </c>
      <c r="L122" s="12" t="str">
        <f ca="1">IFERROR(__xludf.DUMMYFUNCTION("""COMPUTED_VALUE"""),"")</f>
        <v/>
      </c>
      <c r="M122" s="12" t="str">
        <f ca="1">IFERROR(__xludf.DUMMYFUNCTION("""COMPUTED_VALUE"""),"")</f>
        <v/>
      </c>
      <c r="N122" s="12" t="str">
        <f ca="1">IFERROR(__xludf.DUMMYFUNCTION("""COMPUTED_VALUE"""),"")</f>
        <v/>
      </c>
      <c r="O122" s="13" t="str">
        <f ca="1">IFERROR(__xludf.DUMMYFUNCTION("""COMPUTED_VALUE"""),"https://www.instagram.com/detnorskekongehus/")</f>
        <v>https://www.instagram.com/detnorskekongehus/</v>
      </c>
      <c r="P122" s="12" t="str">
        <f ca="1">IFERROR(__xludf.DUMMYFUNCTION("""COMPUTED_VALUE"""),"detnorskekongehus")</f>
        <v>detnorskekongehus</v>
      </c>
      <c r="Q122" s="12" t="str">
        <f ca="1">IFERROR(__xludf.DUMMYFUNCTION("""COMPUTED_VALUE"""),"#N/A")</f>
        <v>#N/A</v>
      </c>
      <c r="R122" s="8" t="str">
        <f ca="1">IFERROR(__xludf.DUMMYFUNCTION("""COMPUTED_VALUE"""),"")</f>
        <v/>
      </c>
      <c r="S122" s="3" t="str">
        <f ca="1">IFERROR(__xludf.DUMMYFUNCTION("""COMPUTED_VALUE"""),"")</f>
        <v/>
      </c>
      <c r="T122" s="8" t="str">
        <f ca="1">IFERROR(__xludf.DUMMYFUNCTION("""COMPUTED_VALUE"""),"")</f>
        <v/>
      </c>
      <c r="U122" s="3" t="str">
        <f ca="1">IFERROR(__xludf.DUMMYFUNCTION("""COMPUTED_VALUE"""),"")</f>
        <v/>
      </c>
      <c r="V122" s="8" t="str">
        <f ca="1">IFERROR(__xludf.DUMMYFUNCTION("""COMPUTED_VALUE"""),"")</f>
        <v/>
      </c>
      <c r="W122" s="3" t="str">
        <f ca="1">IFERROR(__xludf.DUMMYFUNCTION("""COMPUTED_VALUE"""),"")</f>
        <v/>
      </c>
      <c r="X122" s="3" t="str">
        <f ca="1">IFERROR(__xludf.DUMMYFUNCTION("""COMPUTED_VALUE"""),"")</f>
        <v/>
      </c>
      <c r="Y122" s="8" t="str">
        <f ca="1">IFERROR(__xludf.DUMMYFUNCTION("""COMPUTED_VALUE"""),"")</f>
        <v/>
      </c>
      <c r="Z122" s="3" t="str">
        <f ca="1">IFERROR(__xludf.DUMMYFUNCTION("""COMPUTED_VALUE"""),"")</f>
        <v/>
      </c>
      <c r="AA122" s="3" t="str">
        <f ca="1">IFERROR(__xludf.DUMMYFUNCTION("""COMPUTED_VALUE"""),"")</f>
        <v/>
      </c>
      <c r="AB122" s="3" t="str">
        <f ca="1">IFERROR(__xludf.DUMMYFUNCTION("""COMPUTED_VALUE"""),"")</f>
        <v/>
      </c>
      <c r="AC122" s="3" t="str">
        <f ca="1">IFERROR(__xludf.DUMMYFUNCTION("""COMPUTED_VALUE"""),"")</f>
        <v/>
      </c>
      <c r="AD122" s="15" t="str">
        <f ca="1">IFERROR(__xludf.DUMMYFUNCTION("""COMPUTED_VALUE"""),"")</f>
        <v/>
      </c>
    </row>
    <row r="123" spans="1:30" ht="12.75">
      <c r="A123" t="str">
        <f ca="1">IFERROR(__xludf.DUMMYFUNCTION("""COMPUTED_VALUE"""),"Georgia")</f>
        <v>Georgia</v>
      </c>
      <c r="B123" t="str">
        <f ca="1">IFERROR(__xludf.DUMMYFUNCTION("""COMPUTED_VALUE"""),"Asia")</f>
        <v>Asia</v>
      </c>
      <c r="C123" s="4" t="str">
        <f ca="1">IFERROR(__xludf.DUMMYFUNCTION("""COMPUTED_VALUE"""),"Giorgi Kvirikashvili")</f>
        <v>Giorgi Kvirikashvili</v>
      </c>
      <c r="D123" t="str">
        <f ca="1">IFERROR(__xludf.DUMMYFUNCTION("""COMPUTED_VALUE"""),"Head of government")</f>
        <v>Head of government</v>
      </c>
      <c r="E123" t="str">
        <f ca="1">IFERROR(__xludf.DUMMYFUNCTION("""COMPUTED_VALUE"""),"Male")</f>
        <v>Male</v>
      </c>
      <c r="F123" s="1">
        <f ca="1">IFERROR(__xludf.DUMMYFUNCTION("""COMPUTED_VALUE"""),50)</f>
        <v>50</v>
      </c>
      <c r="G123" t="str">
        <f ca="1">IFERROR(__xludf.DUMMYFUNCTION("""COMPUTED_VALUE"""),"Prime Minister")</f>
        <v>Prime Minister</v>
      </c>
      <c r="H123" s="10">
        <f ca="1">IFERROR(__xludf.DUMMYFUNCTION("""COMPUTED_VALUE"""),210688)</f>
        <v>210688</v>
      </c>
      <c r="I123" s="11" t="str">
        <f ca="1">IFERROR(__xludf.DUMMYFUNCTION("""COMPUTED_VALUE"""),"https://www.facebook.com/KvirikashviliOfficial/")</f>
        <v>https://www.facebook.com/KvirikashviliOfficial/</v>
      </c>
      <c r="J123" s="12">
        <f ca="1">IFERROR(__xludf.DUMMYFUNCTION("""COMPUTED_VALUE"""),210688)</f>
        <v>210688</v>
      </c>
      <c r="K123" s="13" t="str">
        <f ca="1">IFERROR(__xludf.DUMMYFUNCTION("""COMPUTED_VALUE"""),"https://twitter.com/KvirikashviliGi")</f>
        <v>https://twitter.com/KvirikashviliGi</v>
      </c>
      <c r="L123" s="12" t="str">
        <f ca="1">IFERROR(__xludf.DUMMYFUNCTION("""COMPUTED_VALUE"""),"Kvirikashviligi")</f>
        <v>Kvirikashviligi</v>
      </c>
      <c r="M123" s="12" t="str">
        <f ca="1">IFERROR(__xludf.DUMMYFUNCTION("""COMPUTED_VALUE"""),"")</f>
        <v/>
      </c>
      <c r="N123" s="12" t="str">
        <f ca="1">IFERROR(__xludf.DUMMYFUNCTION("""COMPUTED_VALUE"""),"47K")</f>
        <v>47K</v>
      </c>
      <c r="O123" s="8" t="str">
        <f ca="1">IFERROR(__xludf.DUMMYFUNCTION("""COMPUTED_VALUE"""),"")</f>
        <v/>
      </c>
      <c r="P123" s="12" t="str">
        <f ca="1">IFERROR(__xludf.DUMMYFUNCTION("""COMPUTED_VALUE"""),"")</f>
        <v/>
      </c>
      <c r="Q123" s="12" t="str">
        <f ca="1">IFERROR(__xludf.DUMMYFUNCTION("""COMPUTED_VALUE"""),"")</f>
        <v/>
      </c>
      <c r="R123" s="8" t="str">
        <f ca="1">IFERROR(__xludf.DUMMYFUNCTION("""COMPUTED_VALUE"""),"")</f>
        <v/>
      </c>
      <c r="S123" s="3" t="str">
        <f ca="1">IFERROR(__xludf.DUMMYFUNCTION("""COMPUTED_VALUE"""),"")</f>
        <v/>
      </c>
      <c r="T123" s="8" t="str">
        <f ca="1">IFERROR(__xludf.DUMMYFUNCTION("""COMPUTED_VALUE"""),"")</f>
        <v/>
      </c>
      <c r="U123" s="3" t="str">
        <f ca="1">IFERROR(__xludf.DUMMYFUNCTION("""COMPUTED_VALUE"""),"")</f>
        <v/>
      </c>
      <c r="V123" s="8" t="str">
        <f ca="1">IFERROR(__xludf.DUMMYFUNCTION("""COMPUTED_VALUE"""),"")</f>
        <v/>
      </c>
      <c r="W123" s="3" t="str">
        <f ca="1">IFERROR(__xludf.DUMMYFUNCTION("""COMPUTED_VALUE"""),"")</f>
        <v/>
      </c>
      <c r="X123" s="3" t="str">
        <f ca="1">IFERROR(__xludf.DUMMYFUNCTION("""COMPUTED_VALUE"""),"")</f>
        <v/>
      </c>
      <c r="Y123" s="8" t="str">
        <f ca="1">IFERROR(__xludf.DUMMYFUNCTION("""COMPUTED_VALUE"""),"")</f>
        <v/>
      </c>
      <c r="Z123" s="3" t="str">
        <f ca="1">IFERROR(__xludf.DUMMYFUNCTION("""COMPUTED_VALUE"""),"")</f>
        <v/>
      </c>
      <c r="AA123" s="3" t="str">
        <f ca="1">IFERROR(__xludf.DUMMYFUNCTION("""COMPUTED_VALUE"""),"")</f>
        <v/>
      </c>
      <c r="AB123" s="3" t="str">
        <f ca="1">IFERROR(__xludf.DUMMYFUNCTION("""COMPUTED_VALUE"""),"")</f>
        <v/>
      </c>
      <c r="AC123" s="3" t="str">
        <f ca="1">IFERROR(__xludf.DUMMYFUNCTION("""COMPUTED_VALUE"""),"")</f>
        <v/>
      </c>
      <c r="AD123" s="15" t="str">
        <f ca="1">IFERROR(__xludf.DUMMYFUNCTION("""COMPUTED_VALUE"""),"")</f>
        <v/>
      </c>
    </row>
    <row r="124" spans="1:30" ht="12.75">
      <c r="A124" t="str">
        <f ca="1">IFERROR(__xludf.DUMMYFUNCTION("""COMPUTED_VALUE"""),"Belgium")</f>
        <v>Belgium</v>
      </c>
      <c r="B124" t="str">
        <f ca="1">IFERROR(__xludf.DUMMYFUNCTION("""COMPUTED_VALUE"""),"Europe")</f>
        <v>Europe</v>
      </c>
      <c r="C124" s="4" t="str">
        <f ca="1">IFERROR(__xludf.DUMMYFUNCTION("""COMPUTED_VALUE"""),"Charles Michel")</f>
        <v>Charles Michel</v>
      </c>
      <c r="D124" t="str">
        <f ca="1">IFERROR(__xludf.DUMMYFUNCTION("""COMPUTED_VALUE"""),"Head of government")</f>
        <v>Head of government</v>
      </c>
      <c r="E124" t="str">
        <f ca="1">IFERROR(__xludf.DUMMYFUNCTION("""COMPUTED_VALUE"""),"Male")</f>
        <v>Male</v>
      </c>
      <c r="F124" s="1">
        <f ca="1">IFERROR(__xludf.DUMMYFUNCTION("""COMPUTED_VALUE"""),42)</f>
        <v>42</v>
      </c>
      <c r="G124" t="str">
        <f ca="1">IFERROR(__xludf.DUMMYFUNCTION("""COMPUTED_VALUE"""),"Prime Minister")</f>
        <v>Prime Minister</v>
      </c>
      <c r="H124" s="10" t="str">
        <f ca="1">IFERROR(__xludf.DUMMYFUNCTION("""COMPUTED_VALUE"""),"#N/A")</f>
        <v>#N/A</v>
      </c>
      <c r="I124" s="11" t="str">
        <f ca="1">IFERROR(__xludf.DUMMYFUNCTION("""COMPUTED_VALUE"""),"https://www.facebook.com/CharlesMichel/")</f>
        <v>https://www.facebook.com/CharlesMichel/</v>
      </c>
      <c r="J124" s="12">
        <f ca="1">IFERROR(__xludf.DUMMYFUNCTION("""COMPUTED_VALUE"""),48651)</f>
        <v>48651</v>
      </c>
      <c r="K124" s="13" t="str">
        <f ca="1">IFERROR(__xludf.DUMMYFUNCTION("""COMPUTED_VALUE"""),"https://twitter.com/charlesmichel")</f>
        <v>https://twitter.com/charlesmichel</v>
      </c>
      <c r="L124" s="12" t="str">
        <f ca="1">IFERROR(__xludf.DUMMYFUNCTION("""COMPUTED_VALUE"""),"Charlesmichel")</f>
        <v>Charlesmichel</v>
      </c>
      <c r="M124" s="12" t="str">
        <f ca="1">IFERROR(__xludf.DUMMYFUNCTION("""COMPUTED_VALUE"""),"")</f>
        <v/>
      </c>
      <c r="N124" s="12" t="str">
        <f ca="1">IFERROR(__xludf.DUMMYFUNCTION("""COMPUTED_VALUE"""),"223K")</f>
        <v>223K</v>
      </c>
      <c r="O124" s="13" t="str">
        <f ca="1">IFERROR(__xludf.DUMMYFUNCTION("""COMPUTED_VALUE"""),"https://www.instagram.com/charlesmichel/")</f>
        <v>https://www.instagram.com/charlesmichel/</v>
      </c>
      <c r="P124" s="12" t="str">
        <f ca="1">IFERROR(__xludf.DUMMYFUNCTION("""COMPUTED_VALUE"""),"charlesmichel")</f>
        <v>charlesmichel</v>
      </c>
      <c r="Q124" s="12" t="str">
        <f ca="1">IFERROR(__xludf.DUMMYFUNCTION("""COMPUTED_VALUE"""),"#N/A")</f>
        <v>#N/A</v>
      </c>
      <c r="R124" s="8" t="str">
        <f ca="1">IFERROR(__xludf.DUMMYFUNCTION("""COMPUTED_VALUE"""),"")</f>
        <v/>
      </c>
      <c r="S124" s="3" t="str">
        <f ca="1">IFERROR(__xludf.DUMMYFUNCTION("""COMPUTED_VALUE"""),"")</f>
        <v/>
      </c>
      <c r="T124" s="8" t="str">
        <f ca="1">IFERROR(__xludf.DUMMYFUNCTION("""COMPUTED_VALUE"""),"")</f>
        <v/>
      </c>
      <c r="U124" s="3" t="str">
        <f ca="1">IFERROR(__xludf.DUMMYFUNCTION("""COMPUTED_VALUE"""),"")</f>
        <v/>
      </c>
      <c r="V124" s="8" t="str">
        <f ca="1">IFERROR(__xludf.DUMMYFUNCTION("""COMPUTED_VALUE"""),"")</f>
        <v/>
      </c>
      <c r="W124" s="3" t="str">
        <f ca="1">IFERROR(__xludf.DUMMYFUNCTION("""COMPUTED_VALUE"""),"")</f>
        <v/>
      </c>
      <c r="X124" s="3" t="str">
        <f ca="1">IFERROR(__xludf.DUMMYFUNCTION("""COMPUTED_VALUE"""),"")</f>
        <v/>
      </c>
      <c r="Y124" s="8" t="str">
        <f ca="1">IFERROR(__xludf.DUMMYFUNCTION("""COMPUTED_VALUE"""),"")</f>
        <v/>
      </c>
      <c r="Z124" s="3" t="str">
        <f ca="1">IFERROR(__xludf.DUMMYFUNCTION("""COMPUTED_VALUE"""),"")</f>
        <v/>
      </c>
      <c r="AA124" s="3" t="str">
        <f ca="1">IFERROR(__xludf.DUMMYFUNCTION("""COMPUTED_VALUE"""),"")</f>
        <v/>
      </c>
      <c r="AB124" s="3" t="str">
        <f ca="1">IFERROR(__xludf.DUMMYFUNCTION("""COMPUTED_VALUE"""),"")</f>
        <v/>
      </c>
      <c r="AC124" s="3" t="str">
        <f ca="1">IFERROR(__xludf.DUMMYFUNCTION("""COMPUTED_VALUE"""),"")</f>
        <v/>
      </c>
      <c r="AD124" s="15" t="str">
        <f ca="1">IFERROR(__xludf.DUMMYFUNCTION("""COMPUTED_VALUE"""),"")</f>
        <v/>
      </c>
    </row>
    <row r="125" spans="1:30" ht="12.75">
      <c r="A125" t="str">
        <f ca="1">IFERROR(__xludf.DUMMYFUNCTION("""COMPUTED_VALUE"""),"Bhutan")</f>
        <v>Bhutan</v>
      </c>
      <c r="B125" t="str">
        <f ca="1">IFERROR(__xludf.DUMMYFUNCTION("""COMPUTED_VALUE"""),"Asia")</f>
        <v>Asia</v>
      </c>
      <c r="C125" s="4" t="str">
        <f ca="1">IFERROR(__xludf.DUMMYFUNCTION("""COMPUTED_VALUE"""),"Tshering Tobgay")</f>
        <v>Tshering Tobgay</v>
      </c>
      <c r="D125" t="str">
        <f ca="1">IFERROR(__xludf.DUMMYFUNCTION("""COMPUTED_VALUE"""),"Head of government")</f>
        <v>Head of government</v>
      </c>
      <c r="E125" t="str">
        <f ca="1">IFERROR(__xludf.DUMMYFUNCTION("""COMPUTED_VALUE"""),"Male")</f>
        <v>Male</v>
      </c>
      <c r="F125" s="1">
        <f ca="1">IFERROR(__xludf.DUMMYFUNCTION("""COMPUTED_VALUE"""),52)</f>
        <v>52</v>
      </c>
      <c r="G125" t="str">
        <f ca="1">IFERROR(__xludf.DUMMYFUNCTION("""COMPUTED_VALUE"""),"Prime Minister")</f>
        <v>Prime Minister</v>
      </c>
      <c r="H125" s="10">
        <f ca="1">IFERROR(__xludf.DUMMYFUNCTION("""COMPUTED_VALUE"""),181129)</f>
        <v>181129</v>
      </c>
      <c r="I125" s="11" t="str">
        <f ca="1">IFERROR(__xludf.DUMMYFUNCTION("""COMPUTED_VALUE"""),"https://www.facebook.com/tsheringtobgay/")</f>
        <v>https://www.facebook.com/tsheringtobgay/</v>
      </c>
      <c r="J125" s="12">
        <f ca="1">IFERROR(__xludf.DUMMYFUNCTION("""COMPUTED_VALUE"""),181129)</f>
        <v>181129</v>
      </c>
      <c r="K125" s="13" t="str">
        <f ca="1">IFERROR(__xludf.DUMMYFUNCTION("""COMPUTED_VALUE"""),"https://twitter.com/tsheringtobgay")</f>
        <v>https://twitter.com/tsheringtobgay</v>
      </c>
      <c r="L125" s="12" t="str">
        <f ca="1">IFERROR(__xludf.DUMMYFUNCTION("""COMPUTED_VALUE"""),"Tsheringtobgay")</f>
        <v>Tsheringtobgay</v>
      </c>
      <c r="M125" s="12" t="str">
        <f ca="1">IFERROR(__xludf.DUMMYFUNCTION("""COMPUTED_VALUE"""),"")</f>
        <v/>
      </c>
      <c r="N125" s="12" t="str">
        <f ca="1">IFERROR(__xludf.DUMMYFUNCTION("""COMPUTED_VALUE"""),"88K")</f>
        <v>88K</v>
      </c>
      <c r="O125" s="8" t="str">
        <f ca="1">IFERROR(__xludf.DUMMYFUNCTION("""COMPUTED_VALUE"""),"")</f>
        <v/>
      </c>
      <c r="P125" s="12" t="str">
        <f ca="1">IFERROR(__xludf.DUMMYFUNCTION("""COMPUTED_VALUE"""),"")</f>
        <v/>
      </c>
      <c r="Q125" s="12" t="str">
        <f ca="1">IFERROR(__xludf.DUMMYFUNCTION("""COMPUTED_VALUE"""),"")</f>
        <v/>
      </c>
      <c r="R125" s="8" t="str">
        <f ca="1">IFERROR(__xludf.DUMMYFUNCTION("""COMPUTED_VALUE"""),"")</f>
        <v/>
      </c>
      <c r="S125" s="3" t="str">
        <f ca="1">IFERROR(__xludf.DUMMYFUNCTION("""COMPUTED_VALUE"""),"")</f>
        <v/>
      </c>
      <c r="T125" s="8" t="str">
        <f ca="1">IFERROR(__xludf.DUMMYFUNCTION("""COMPUTED_VALUE"""),"")</f>
        <v/>
      </c>
      <c r="U125" s="3" t="str">
        <f ca="1">IFERROR(__xludf.DUMMYFUNCTION("""COMPUTED_VALUE"""),"")</f>
        <v/>
      </c>
      <c r="V125" s="8" t="str">
        <f ca="1">IFERROR(__xludf.DUMMYFUNCTION("""COMPUTED_VALUE"""),"")</f>
        <v/>
      </c>
      <c r="W125" s="3" t="str">
        <f ca="1">IFERROR(__xludf.DUMMYFUNCTION("""COMPUTED_VALUE"""),"")</f>
        <v/>
      </c>
      <c r="X125" s="3" t="str">
        <f ca="1">IFERROR(__xludf.DUMMYFUNCTION("""COMPUTED_VALUE"""),"")</f>
        <v/>
      </c>
      <c r="Y125" s="8" t="str">
        <f ca="1">IFERROR(__xludf.DUMMYFUNCTION("""COMPUTED_VALUE"""),"")</f>
        <v/>
      </c>
      <c r="Z125" s="3" t="str">
        <f ca="1">IFERROR(__xludf.DUMMYFUNCTION("""COMPUTED_VALUE"""),"")</f>
        <v/>
      </c>
      <c r="AA125" s="3" t="str">
        <f ca="1">IFERROR(__xludf.DUMMYFUNCTION("""COMPUTED_VALUE"""),"")</f>
        <v/>
      </c>
      <c r="AB125" s="3" t="str">
        <f ca="1">IFERROR(__xludf.DUMMYFUNCTION("""COMPUTED_VALUE"""),"")</f>
        <v/>
      </c>
      <c r="AC125" s="3" t="str">
        <f ca="1">IFERROR(__xludf.DUMMYFUNCTION("""COMPUTED_VALUE"""),"")</f>
        <v/>
      </c>
      <c r="AD125" s="15" t="str">
        <f ca="1">IFERROR(__xludf.DUMMYFUNCTION("""COMPUTED_VALUE"""),"")</f>
        <v/>
      </c>
    </row>
    <row r="126" spans="1:30" ht="12.75">
      <c r="A126" t="str">
        <f ca="1">IFERROR(__xludf.DUMMYFUNCTION("""COMPUTED_VALUE"""),"El Salvador")</f>
        <v>El Salvador</v>
      </c>
      <c r="B126" t="str">
        <f ca="1">IFERROR(__xludf.DUMMYFUNCTION("""COMPUTED_VALUE"""),"North America")</f>
        <v>North America</v>
      </c>
      <c r="C126" s="4" t="str">
        <f ca="1">IFERROR(__xludf.DUMMYFUNCTION("""COMPUTED_VALUE"""),"Salvador Sánchez Cerén")</f>
        <v>Salvador Sánchez Cerén</v>
      </c>
      <c r="D126" t="str">
        <f ca="1">IFERROR(__xludf.DUMMYFUNCTION("""COMPUTED_VALUE"""),"Head of both state and government")</f>
        <v>Head of both state and government</v>
      </c>
      <c r="E126" t="str">
        <f ca="1">IFERROR(__xludf.DUMMYFUNCTION("""COMPUTED_VALUE"""),"Male")</f>
        <v>Male</v>
      </c>
      <c r="F126" s="1">
        <f ca="1">IFERROR(__xludf.DUMMYFUNCTION("""COMPUTED_VALUE"""),73)</f>
        <v>73</v>
      </c>
      <c r="G126" t="str">
        <f ca="1">IFERROR(__xludf.DUMMYFUNCTION("""COMPUTED_VALUE"""),"President")</f>
        <v>President</v>
      </c>
      <c r="H126" s="10">
        <f ca="1">IFERROR(__xludf.DUMMYFUNCTION("""COMPUTED_VALUE"""),140057)</f>
        <v>140057</v>
      </c>
      <c r="I126" s="11" t="str">
        <f ca="1">IFERROR(__xludf.DUMMYFUNCTION("""COMPUTED_VALUE"""),"https://www.facebook.com/ssanchezceren/")</f>
        <v>https://www.facebook.com/ssanchezceren/</v>
      </c>
      <c r="J126" s="12">
        <f ca="1">IFERROR(__xludf.DUMMYFUNCTION("""COMPUTED_VALUE"""),140057)</f>
        <v>140057</v>
      </c>
      <c r="K126" s="13" t="str">
        <f ca="1">IFERROR(__xludf.DUMMYFUNCTION("""COMPUTED_VALUE"""),"https://twitter.com/sanchezceren")</f>
        <v>https://twitter.com/sanchezceren</v>
      </c>
      <c r="L126" s="12" t="str">
        <f ca="1">IFERROR(__xludf.DUMMYFUNCTION("""COMPUTED_VALUE"""),"Sanchezceren")</f>
        <v>Sanchezceren</v>
      </c>
      <c r="M126" s="12" t="str">
        <f ca="1">IFERROR(__xludf.DUMMYFUNCTION("""COMPUTED_VALUE"""),"")</f>
        <v/>
      </c>
      <c r="N126" s="12" t="str">
        <f ca="1">IFERROR(__xludf.DUMMYFUNCTION("""COMPUTED_VALUE"""),"119K")</f>
        <v>119K</v>
      </c>
      <c r="O126" s="8" t="str">
        <f ca="1">IFERROR(__xludf.DUMMYFUNCTION("""COMPUTED_VALUE"""),"")</f>
        <v/>
      </c>
      <c r="P126" s="12" t="str">
        <f ca="1">IFERROR(__xludf.DUMMYFUNCTION("""COMPUTED_VALUE"""),"")</f>
        <v/>
      </c>
      <c r="Q126" s="12" t="str">
        <f ca="1">IFERROR(__xludf.DUMMYFUNCTION("""COMPUTED_VALUE"""),"")</f>
        <v/>
      </c>
      <c r="R126" s="8" t="str">
        <f ca="1">IFERROR(__xludf.DUMMYFUNCTION("""COMPUTED_VALUE"""),"")</f>
        <v/>
      </c>
      <c r="S126" s="3" t="str">
        <f ca="1">IFERROR(__xludf.DUMMYFUNCTION("""COMPUTED_VALUE"""),"")</f>
        <v/>
      </c>
      <c r="T126" s="8" t="str">
        <f ca="1">IFERROR(__xludf.DUMMYFUNCTION("""COMPUTED_VALUE"""),"")</f>
        <v/>
      </c>
      <c r="U126" s="3" t="str">
        <f ca="1">IFERROR(__xludf.DUMMYFUNCTION("""COMPUTED_VALUE"""),"")</f>
        <v/>
      </c>
      <c r="V126" s="8" t="str">
        <f ca="1">IFERROR(__xludf.DUMMYFUNCTION("""COMPUTED_VALUE"""),"")</f>
        <v/>
      </c>
      <c r="W126" s="3" t="str">
        <f ca="1">IFERROR(__xludf.DUMMYFUNCTION("""COMPUTED_VALUE"""),"")</f>
        <v/>
      </c>
      <c r="X126" s="3" t="str">
        <f ca="1">IFERROR(__xludf.DUMMYFUNCTION("""COMPUTED_VALUE"""),"")</f>
        <v/>
      </c>
      <c r="Y126" s="8" t="str">
        <f ca="1">IFERROR(__xludf.DUMMYFUNCTION("""COMPUTED_VALUE"""),"")</f>
        <v/>
      </c>
      <c r="Z126" s="3" t="str">
        <f ca="1">IFERROR(__xludf.DUMMYFUNCTION("""COMPUTED_VALUE"""),"")</f>
        <v/>
      </c>
      <c r="AA126" s="3" t="str">
        <f ca="1">IFERROR(__xludf.DUMMYFUNCTION("""COMPUTED_VALUE"""),"")</f>
        <v/>
      </c>
      <c r="AB126" s="3" t="str">
        <f ca="1">IFERROR(__xludf.DUMMYFUNCTION("""COMPUTED_VALUE"""),"")</f>
        <v/>
      </c>
      <c r="AC126" s="3" t="str">
        <f ca="1">IFERROR(__xludf.DUMMYFUNCTION("""COMPUTED_VALUE"""),"")</f>
        <v/>
      </c>
      <c r="AD126" s="15" t="str">
        <f ca="1">IFERROR(__xludf.DUMMYFUNCTION("""COMPUTED_VALUE"""),"")</f>
        <v/>
      </c>
    </row>
    <row r="127" spans="1:30" ht="12.75">
      <c r="A127" t="str">
        <f ca="1">IFERROR(__xludf.DUMMYFUNCTION("""COMPUTED_VALUE"""),"Georgia")</f>
        <v>Georgia</v>
      </c>
      <c r="B127" t="str">
        <f ca="1">IFERROR(__xludf.DUMMYFUNCTION("""COMPUTED_VALUE"""),"Asia")</f>
        <v>Asia</v>
      </c>
      <c r="C127" s="4" t="str">
        <f ca="1">IFERROR(__xludf.DUMMYFUNCTION("""COMPUTED_VALUE"""),"Giorgi Margvelashvili")</f>
        <v>Giorgi Margvelashvili</v>
      </c>
      <c r="D127" t="str">
        <f ca="1">IFERROR(__xludf.DUMMYFUNCTION("""COMPUTED_VALUE"""),"Head of state")</f>
        <v>Head of state</v>
      </c>
      <c r="E127" t="str">
        <f ca="1">IFERROR(__xludf.DUMMYFUNCTION("""COMPUTED_VALUE"""),"Male")</f>
        <v>Male</v>
      </c>
      <c r="F127" s="1">
        <f ca="1">IFERROR(__xludf.DUMMYFUNCTION("""COMPUTED_VALUE"""),48)</f>
        <v>48</v>
      </c>
      <c r="G127" t="str">
        <f ca="1">IFERROR(__xludf.DUMMYFUNCTION("""COMPUTED_VALUE"""),"President")</f>
        <v>President</v>
      </c>
      <c r="H127" s="10">
        <f ca="1">IFERROR(__xludf.DUMMYFUNCTION("""COMPUTED_VALUE"""),245521)</f>
        <v>245521</v>
      </c>
      <c r="I127" s="11" t="str">
        <f ca="1">IFERROR(__xludf.DUMMYFUNCTION("""COMPUTED_VALUE"""),"https://www.facebook.com/PresidentMargvelashvili/")</f>
        <v>https://www.facebook.com/PresidentMargvelashvili/</v>
      </c>
      <c r="J127" s="12">
        <f ca="1">IFERROR(__xludf.DUMMYFUNCTION("""COMPUTED_VALUE"""),245521)</f>
        <v>245521</v>
      </c>
      <c r="K127" s="8" t="str">
        <f ca="1">IFERROR(__xludf.DUMMYFUNCTION("""COMPUTED_VALUE"""),"")</f>
        <v/>
      </c>
      <c r="L127" s="12" t="str">
        <f ca="1">IFERROR(__xludf.DUMMYFUNCTION("""COMPUTED_VALUE"""),"")</f>
        <v/>
      </c>
      <c r="M127" s="12" t="str">
        <f ca="1">IFERROR(__xludf.DUMMYFUNCTION("""COMPUTED_VALUE"""),"")</f>
        <v/>
      </c>
      <c r="N127" s="12" t="str">
        <f ca="1">IFERROR(__xludf.DUMMYFUNCTION("""COMPUTED_VALUE"""),"")</f>
        <v/>
      </c>
      <c r="O127" s="8" t="str">
        <f ca="1">IFERROR(__xludf.DUMMYFUNCTION("""COMPUTED_VALUE"""),"")</f>
        <v/>
      </c>
      <c r="P127" s="12" t="str">
        <f ca="1">IFERROR(__xludf.DUMMYFUNCTION("""COMPUTED_VALUE"""),"")</f>
        <v/>
      </c>
      <c r="Q127" s="12" t="str">
        <f ca="1">IFERROR(__xludf.DUMMYFUNCTION("""COMPUTED_VALUE"""),"")</f>
        <v/>
      </c>
      <c r="R127" s="8" t="str">
        <f ca="1">IFERROR(__xludf.DUMMYFUNCTION("""COMPUTED_VALUE"""),"")</f>
        <v/>
      </c>
      <c r="S127" s="3" t="str">
        <f ca="1">IFERROR(__xludf.DUMMYFUNCTION("""COMPUTED_VALUE"""),"")</f>
        <v/>
      </c>
      <c r="T127" s="8" t="str">
        <f ca="1">IFERROR(__xludf.DUMMYFUNCTION("""COMPUTED_VALUE"""),"")</f>
        <v/>
      </c>
      <c r="U127" s="3" t="str">
        <f ca="1">IFERROR(__xludf.DUMMYFUNCTION("""COMPUTED_VALUE"""),"")</f>
        <v/>
      </c>
      <c r="V127" s="8" t="str">
        <f ca="1">IFERROR(__xludf.DUMMYFUNCTION("""COMPUTED_VALUE"""),"")</f>
        <v/>
      </c>
      <c r="W127" s="3" t="str">
        <f ca="1">IFERROR(__xludf.DUMMYFUNCTION("""COMPUTED_VALUE"""),"")</f>
        <v/>
      </c>
      <c r="X127" s="3" t="str">
        <f ca="1">IFERROR(__xludf.DUMMYFUNCTION("""COMPUTED_VALUE"""),"")</f>
        <v/>
      </c>
      <c r="Y127" s="8" t="str">
        <f ca="1">IFERROR(__xludf.DUMMYFUNCTION("""COMPUTED_VALUE"""),"")</f>
        <v/>
      </c>
      <c r="Z127" s="3" t="str">
        <f ca="1">IFERROR(__xludf.DUMMYFUNCTION("""COMPUTED_VALUE"""),"")</f>
        <v/>
      </c>
      <c r="AA127" s="3" t="str">
        <f ca="1">IFERROR(__xludf.DUMMYFUNCTION("""COMPUTED_VALUE"""),"")</f>
        <v/>
      </c>
      <c r="AB127" s="3" t="str">
        <f ca="1">IFERROR(__xludf.DUMMYFUNCTION("""COMPUTED_VALUE"""),"")</f>
        <v/>
      </c>
      <c r="AC127" s="3" t="str">
        <f ca="1">IFERROR(__xludf.DUMMYFUNCTION("""COMPUTED_VALUE"""),"")</f>
        <v/>
      </c>
      <c r="AD127" s="15" t="str">
        <f ca="1">IFERROR(__xludf.DUMMYFUNCTION("""COMPUTED_VALUE"""),"")</f>
        <v/>
      </c>
    </row>
    <row r="128" spans="1:30" ht="12.75">
      <c r="A128" t="str">
        <f ca="1">IFERROR(__xludf.DUMMYFUNCTION("""COMPUTED_VALUE"""),"Yemen")</f>
        <v>Yemen</v>
      </c>
      <c r="B128" t="str">
        <f ca="1">IFERROR(__xludf.DUMMYFUNCTION("""COMPUTED_VALUE"""),"Asia")</f>
        <v>Asia</v>
      </c>
      <c r="C128" s="4" t="str">
        <f ca="1">IFERROR(__xludf.DUMMYFUNCTION("""COMPUTED_VALUE"""),"Ahmed Obeid bin Daghr")</f>
        <v>Ahmed Obeid bin Daghr</v>
      </c>
      <c r="D128" t="str">
        <f ca="1">IFERROR(__xludf.DUMMYFUNCTION("""COMPUTED_VALUE"""),"Head of government")</f>
        <v>Head of government</v>
      </c>
      <c r="E128" t="str">
        <f ca="1">IFERROR(__xludf.DUMMYFUNCTION("""COMPUTED_VALUE"""),"Male")</f>
        <v>Male</v>
      </c>
      <c r="F128" s="1">
        <f ca="1">IFERROR(__xludf.DUMMYFUNCTION("""COMPUTED_VALUE"""),65)</f>
        <v>65</v>
      </c>
      <c r="G128" t="str">
        <f ca="1">IFERROR(__xludf.DUMMYFUNCTION("""COMPUTED_VALUE"""),"Prime Minister")</f>
        <v>Prime Minister</v>
      </c>
      <c r="H128" s="10">
        <f ca="1">IFERROR(__xludf.DUMMYFUNCTION("""COMPUTED_VALUE"""),0)</f>
        <v>0</v>
      </c>
      <c r="I128" s="7" t="str">
        <f ca="1">IFERROR(__xludf.DUMMYFUNCTION("""COMPUTED_VALUE"""),"")</f>
        <v/>
      </c>
      <c r="J128" s="12" t="str">
        <f ca="1">IFERROR(__xludf.DUMMYFUNCTION("""COMPUTED_VALUE"""),"")</f>
        <v/>
      </c>
      <c r="K128" s="13" t="str">
        <f ca="1">IFERROR(__xludf.DUMMYFUNCTION("""COMPUTED_VALUE"""),"https://twitter.com/ahmedbindaghar")</f>
        <v>https://twitter.com/ahmedbindaghar</v>
      </c>
      <c r="L128" s="12" t="str">
        <f ca="1">IFERROR(__xludf.DUMMYFUNCTION("""COMPUTED_VALUE"""),"Ahmedbindaghar")</f>
        <v>Ahmedbindaghar</v>
      </c>
      <c r="M128" s="12" t="str">
        <f ca="1">IFERROR(__xludf.DUMMYFUNCTION("""COMPUTED_VALUE"""),"")</f>
        <v/>
      </c>
      <c r="N128" s="12" t="str">
        <f ca="1">IFERROR(__xludf.DUMMYFUNCTION("""COMPUTED_VALUE"""),"363K")</f>
        <v>363K</v>
      </c>
      <c r="O128" s="8" t="str">
        <f ca="1">IFERROR(__xludf.DUMMYFUNCTION("""COMPUTED_VALUE"""),"")</f>
        <v/>
      </c>
      <c r="P128" s="12" t="str">
        <f ca="1">IFERROR(__xludf.DUMMYFUNCTION("""COMPUTED_VALUE"""),"")</f>
        <v/>
      </c>
      <c r="Q128" s="12" t="str">
        <f ca="1">IFERROR(__xludf.DUMMYFUNCTION("""COMPUTED_VALUE"""),"")</f>
        <v/>
      </c>
      <c r="R128" s="8" t="str">
        <f ca="1">IFERROR(__xludf.DUMMYFUNCTION("""COMPUTED_VALUE"""),"")</f>
        <v/>
      </c>
      <c r="S128" s="3" t="str">
        <f ca="1">IFERROR(__xludf.DUMMYFUNCTION("""COMPUTED_VALUE"""),"")</f>
        <v/>
      </c>
      <c r="T128" s="8" t="str">
        <f ca="1">IFERROR(__xludf.DUMMYFUNCTION("""COMPUTED_VALUE"""),"")</f>
        <v/>
      </c>
      <c r="U128" s="3" t="str">
        <f ca="1">IFERROR(__xludf.DUMMYFUNCTION("""COMPUTED_VALUE"""),"")</f>
        <v/>
      </c>
      <c r="V128" s="8" t="str">
        <f ca="1">IFERROR(__xludf.DUMMYFUNCTION("""COMPUTED_VALUE"""),"")</f>
        <v/>
      </c>
      <c r="W128" s="3" t="str">
        <f ca="1">IFERROR(__xludf.DUMMYFUNCTION("""COMPUTED_VALUE"""),"")</f>
        <v/>
      </c>
      <c r="X128" s="3" t="str">
        <f ca="1">IFERROR(__xludf.DUMMYFUNCTION("""COMPUTED_VALUE"""),"")</f>
        <v/>
      </c>
      <c r="Y128" s="8" t="str">
        <f ca="1">IFERROR(__xludf.DUMMYFUNCTION("""COMPUTED_VALUE"""),"")</f>
        <v/>
      </c>
      <c r="Z128" s="3" t="str">
        <f ca="1">IFERROR(__xludf.DUMMYFUNCTION("""COMPUTED_VALUE"""),"")</f>
        <v/>
      </c>
      <c r="AA128" s="3" t="str">
        <f ca="1">IFERROR(__xludf.DUMMYFUNCTION("""COMPUTED_VALUE"""),"")</f>
        <v/>
      </c>
      <c r="AB128" s="3" t="str">
        <f ca="1">IFERROR(__xludf.DUMMYFUNCTION("""COMPUTED_VALUE"""),"")</f>
        <v/>
      </c>
      <c r="AC128" s="3" t="str">
        <f ca="1">IFERROR(__xludf.DUMMYFUNCTION("""COMPUTED_VALUE"""),"")</f>
        <v/>
      </c>
      <c r="AD128" s="15" t="str">
        <f ca="1">IFERROR(__xludf.DUMMYFUNCTION("""COMPUTED_VALUE"""),"")</f>
        <v/>
      </c>
    </row>
    <row r="129" spans="1:30" ht="12.75">
      <c r="A129" t="str">
        <f ca="1">IFERROR(__xludf.DUMMYFUNCTION("""COMPUTED_VALUE"""),"Benin")</f>
        <v>Benin</v>
      </c>
      <c r="B129" t="str">
        <f ca="1">IFERROR(__xludf.DUMMYFUNCTION("""COMPUTED_VALUE"""),"Africa")</f>
        <v>Africa</v>
      </c>
      <c r="C129" s="4" t="str">
        <f ca="1">IFERROR(__xludf.DUMMYFUNCTION("""COMPUTED_VALUE"""),"Patrice Talon")</f>
        <v>Patrice Talon</v>
      </c>
      <c r="D129" t="str">
        <f ca="1">IFERROR(__xludf.DUMMYFUNCTION("""COMPUTED_VALUE"""),"Head of both state and government")</f>
        <v>Head of both state and government</v>
      </c>
      <c r="E129" t="str">
        <f ca="1">IFERROR(__xludf.DUMMYFUNCTION("""COMPUTED_VALUE"""),"Male")</f>
        <v>Male</v>
      </c>
      <c r="F129" s="1">
        <f ca="1">IFERROR(__xludf.DUMMYFUNCTION("""COMPUTED_VALUE"""),59)</f>
        <v>59</v>
      </c>
      <c r="G129" t="str">
        <f ca="1">IFERROR(__xludf.DUMMYFUNCTION("""COMPUTED_VALUE"""),"President")</f>
        <v>President</v>
      </c>
      <c r="H129" s="10">
        <f ca="1">IFERROR(__xludf.DUMMYFUNCTION("""COMPUTED_VALUE"""),238962)</f>
        <v>238962</v>
      </c>
      <c r="I129" s="11" t="str">
        <f ca="1">IFERROR(__xludf.DUMMYFUNCTION("""COMPUTED_VALUE"""),"https://www.facebook.com/PatriceTalon.PR/")</f>
        <v>https://www.facebook.com/PatriceTalon.PR/</v>
      </c>
      <c r="J129" s="12">
        <f ca="1">IFERROR(__xludf.DUMMYFUNCTION("""COMPUTED_VALUE"""),238962)</f>
        <v>238962</v>
      </c>
      <c r="K129" s="8" t="str">
        <f ca="1">IFERROR(__xludf.DUMMYFUNCTION("""COMPUTED_VALUE"""),"")</f>
        <v/>
      </c>
      <c r="L129" s="12" t="str">
        <f ca="1">IFERROR(__xludf.DUMMYFUNCTION("""COMPUTED_VALUE"""),"")</f>
        <v/>
      </c>
      <c r="M129" s="12" t="str">
        <f ca="1">IFERROR(__xludf.DUMMYFUNCTION("""COMPUTED_VALUE"""),"")</f>
        <v/>
      </c>
      <c r="N129" s="12" t="str">
        <f ca="1">IFERROR(__xludf.DUMMYFUNCTION("""COMPUTED_VALUE"""),"")</f>
        <v/>
      </c>
      <c r="O129" s="8" t="str">
        <f ca="1">IFERROR(__xludf.DUMMYFUNCTION("""COMPUTED_VALUE"""),"")</f>
        <v/>
      </c>
      <c r="P129" s="12" t="str">
        <f ca="1">IFERROR(__xludf.DUMMYFUNCTION("""COMPUTED_VALUE"""),"")</f>
        <v/>
      </c>
      <c r="Q129" s="12" t="str">
        <f ca="1">IFERROR(__xludf.DUMMYFUNCTION("""COMPUTED_VALUE"""),"")</f>
        <v/>
      </c>
      <c r="R129" s="8" t="str">
        <f ca="1">IFERROR(__xludf.DUMMYFUNCTION("""COMPUTED_VALUE"""),"")</f>
        <v/>
      </c>
      <c r="S129" s="3" t="str">
        <f ca="1">IFERROR(__xludf.DUMMYFUNCTION("""COMPUTED_VALUE"""),"")</f>
        <v/>
      </c>
      <c r="T129" s="8" t="str">
        <f ca="1">IFERROR(__xludf.DUMMYFUNCTION("""COMPUTED_VALUE"""),"")</f>
        <v/>
      </c>
      <c r="U129" s="3" t="str">
        <f ca="1">IFERROR(__xludf.DUMMYFUNCTION("""COMPUTED_VALUE"""),"")</f>
        <v/>
      </c>
      <c r="V129" s="8" t="str">
        <f ca="1">IFERROR(__xludf.DUMMYFUNCTION("""COMPUTED_VALUE"""),"")</f>
        <v/>
      </c>
      <c r="W129" s="3" t="str">
        <f ca="1">IFERROR(__xludf.DUMMYFUNCTION("""COMPUTED_VALUE"""),"")</f>
        <v/>
      </c>
      <c r="X129" s="3" t="str">
        <f ca="1">IFERROR(__xludf.DUMMYFUNCTION("""COMPUTED_VALUE"""),"")</f>
        <v/>
      </c>
      <c r="Y129" s="8" t="str">
        <f ca="1">IFERROR(__xludf.DUMMYFUNCTION("""COMPUTED_VALUE"""),"")</f>
        <v/>
      </c>
      <c r="Z129" s="3" t="str">
        <f ca="1">IFERROR(__xludf.DUMMYFUNCTION("""COMPUTED_VALUE"""),"")</f>
        <v/>
      </c>
      <c r="AA129" s="3" t="str">
        <f ca="1">IFERROR(__xludf.DUMMYFUNCTION("""COMPUTED_VALUE"""),"")</f>
        <v/>
      </c>
      <c r="AB129" s="3" t="str">
        <f ca="1">IFERROR(__xludf.DUMMYFUNCTION("""COMPUTED_VALUE"""),"")</f>
        <v/>
      </c>
      <c r="AC129" s="3" t="str">
        <f ca="1">IFERROR(__xludf.DUMMYFUNCTION("""COMPUTED_VALUE"""),"")</f>
        <v/>
      </c>
      <c r="AD129" s="15" t="str">
        <f ca="1">IFERROR(__xludf.DUMMYFUNCTION("""COMPUTED_VALUE"""),"")</f>
        <v/>
      </c>
    </row>
    <row r="130" spans="1:30" ht="12.75">
      <c r="A130" t="str">
        <f ca="1">IFERROR(__xludf.DUMMYFUNCTION("""COMPUTED_VALUE"""),"Macedonia (FYROM)")</f>
        <v>Macedonia (FYROM)</v>
      </c>
      <c r="B130" t="str">
        <f ca="1">IFERROR(__xludf.DUMMYFUNCTION("""COMPUTED_VALUE"""),"Europe")</f>
        <v>Europe</v>
      </c>
      <c r="C130" s="4" t="str">
        <f ca="1">IFERROR(__xludf.DUMMYFUNCTION("""COMPUTED_VALUE"""),"Zoran Zaev")</f>
        <v>Zoran Zaev</v>
      </c>
      <c r="D130" t="str">
        <f ca="1">IFERROR(__xludf.DUMMYFUNCTION("""COMPUTED_VALUE"""),"Head of government")</f>
        <v>Head of government</v>
      </c>
      <c r="E130" t="str">
        <f ca="1">IFERROR(__xludf.DUMMYFUNCTION("""COMPUTED_VALUE"""),"Male")</f>
        <v>Male</v>
      </c>
      <c r="F130" s="1">
        <f ca="1">IFERROR(__xludf.DUMMYFUNCTION("""COMPUTED_VALUE"""),43)</f>
        <v>43</v>
      </c>
      <c r="G130" t="str">
        <f ca="1">IFERROR(__xludf.DUMMYFUNCTION("""COMPUTED_VALUE"""),"President of the Government")</f>
        <v>President of the Government</v>
      </c>
      <c r="H130" s="10">
        <f ca="1">IFERROR(__xludf.DUMMYFUNCTION("""COMPUTED_VALUE"""),215059)</f>
        <v>215059</v>
      </c>
      <c r="I130" s="11" t="str">
        <f ca="1">IFERROR(__xludf.DUMMYFUNCTION("""COMPUTED_VALUE"""),"https://www.facebook.com/zaevzoran/")</f>
        <v>https://www.facebook.com/zaevzoran/</v>
      </c>
      <c r="J130" s="12">
        <f ca="1">IFERROR(__xludf.DUMMYFUNCTION("""COMPUTED_VALUE"""),215059)</f>
        <v>215059</v>
      </c>
      <c r="K130" s="8" t="str">
        <f ca="1">IFERROR(__xludf.DUMMYFUNCTION("""COMPUTED_VALUE"""),"")</f>
        <v/>
      </c>
      <c r="L130" s="12" t="str">
        <f ca="1">IFERROR(__xludf.DUMMYFUNCTION("""COMPUTED_VALUE"""),"")</f>
        <v/>
      </c>
      <c r="M130" s="12" t="str">
        <f ca="1">IFERROR(__xludf.DUMMYFUNCTION("""COMPUTED_VALUE"""),"")</f>
        <v/>
      </c>
      <c r="N130" s="12" t="str">
        <f ca="1">IFERROR(__xludf.DUMMYFUNCTION("""COMPUTED_VALUE"""),"")</f>
        <v/>
      </c>
      <c r="O130" s="8" t="str">
        <f ca="1">IFERROR(__xludf.DUMMYFUNCTION("""COMPUTED_VALUE"""),"")</f>
        <v/>
      </c>
      <c r="P130" s="12" t="str">
        <f ca="1">IFERROR(__xludf.DUMMYFUNCTION("""COMPUTED_VALUE"""),"")</f>
        <v/>
      </c>
      <c r="Q130" s="12" t="str">
        <f ca="1">IFERROR(__xludf.DUMMYFUNCTION("""COMPUTED_VALUE"""),"")</f>
        <v/>
      </c>
      <c r="R130" s="8" t="str">
        <f ca="1">IFERROR(__xludf.DUMMYFUNCTION("""COMPUTED_VALUE"""),"")</f>
        <v/>
      </c>
      <c r="S130" s="3" t="str">
        <f ca="1">IFERROR(__xludf.DUMMYFUNCTION("""COMPUTED_VALUE"""),"")</f>
        <v/>
      </c>
      <c r="T130" s="8" t="str">
        <f ca="1">IFERROR(__xludf.DUMMYFUNCTION("""COMPUTED_VALUE"""),"")</f>
        <v/>
      </c>
      <c r="U130" s="3" t="str">
        <f ca="1">IFERROR(__xludf.DUMMYFUNCTION("""COMPUTED_VALUE"""),"")</f>
        <v/>
      </c>
      <c r="V130" s="8" t="str">
        <f ca="1">IFERROR(__xludf.DUMMYFUNCTION("""COMPUTED_VALUE"""),"")</f>
        <v/>
      </c>
      <c r="W130" s="3" t="str">
        <f ca="1">IFERROR(__xludf.DUMMYFUNCTION("""COMPUTED_VALUE"""),"")</f>
        <v/>
      </c>
      <c r="X130" s="3" t="str">
        <f ca="1">IFERROR(__xludf.DUMMYFUNCTION("""COMPUTED_VALUE"""),"")</f>
        <v/>
      </c>
      <c r="Y130" s="8" t="str">
        <f ca="1">IFERROR(__xludf.DUMMYFUNCTION("""COMPUTED_VALUE"""),"")</f>
        <v/>
      </c>
      <c r="Z130" s="3" t="str">
        <f ca="1">IFERROR(__xludf.DUMMYFUNCTION("""COMPUTED_VALUE"""),"")</f>
        <v/>
      </c>
      <c r="AA130" s="3" t="str">
        <f ca="1">IFERROR(__xludf.DUMMYFUNCTION("""COMPUTED_VALUE"""),"")</f>
        <v/>
      </c>
      <c r="AB130" s="3" t="str">
        <f ca="1">IFERROR(__xludf.DUMMYFUNCTION("""COMPUTED_VALUE"""),"")</f>
        <v/>
      </c>
      <c r="AC130" s="3" t="str">
        <f ca="1">IFERROR(__xludf.DUMMYFUNCTION("""COMPUTED_VALUE"""),"")</f>
        <v/>
      </c>
      <c r="AD130" s="15" t="str">
        <f ca="1">IFERROR(__xludf.DUMMYFUNCTION("""COMPUTED_VALUE"""),"")</f>
        <v/>
      </c>
    </row>
    <row r="131" spans="1:30" ht="12.75">
      <c r="A131" t="str">
        <f ca="1">IFERROR(__xludf.DUMMYFUNCTION("""COMPUTED_VALUE"""),"Tunisia")</f>
        <v>Tunisia</v>
      </c>
      <c r="B131" t="str">
        <f ca="1">IFERROR(__xludf.DUMMYFUNCTION("""COMPUTED_VALUE"""),"Africa")</f>
        <v>Africa</v>
      </c>
      <c r="C131" s="4" t="str">
        <f ca="1">IFERROR(__xludf.DUMMYFUNCTION("""COMPUTED_VALUE"""),"Beji Caid Essebsi")</f>
        <v>Beji Caid Essebsi</v>
      </c>
      <c r="D131" t="str">
        <f ca="1">IFERROR(__xludf.DUMMYFUNCTION("""COMPUTED_VALUE"""),"Head of state")</f>
        <v>Head of state</v>
      </c>
      <c r="E131" t="str">
        <f ca="1">IFERROR(__xludf.DUMMYFUNCTION("""COMPUTED_VALUE"""),"Male")</f>
        <v>Male</v>
      </c>
      <c r="F131" s="1">
        <f ca="1">IFERROR(__xludf.DUMMYFUNCTION("""COMPUTED_VALUE"""),91)</f>
        <v>91</v>
      </c>
      <c r="G131" t="str">
        <f ca="1">IFERROR(__xludf.DUMMYFUNCTION("""COMPUTED_VALUE"""),"President")</f>
        <v>President</v>
      </c>
      <c r="H131" s="10">
        <f ca="1">IFERROR(__xludf.DUMMYFUNCTION("""COMPUTED_VALUE"""),192152)</f>
        <v>192152</v>
      </c>
      <c r="I131" s="11" t="str">
        <f ca="1">IFERROR(__xludf.DUMMYFUNCTION("""COMPUTED_VALUE"""),"https://www.facebook.com/BejiCEOfficial/")</f>
        <v>https://www.facebook.com/BejiCEOfficial/</v>
      </c>
      <c r="J131" s="12">
        <f ca="1">IFERROR(__xludf.DUMMYFUNCTION("""COMPUTED_VALUE"""),192152)</f>
        <v>192152</v>
      </c>
      <c r="K131" s="8" t="str">
        <f ca="1">IFERROR(__xludf.DUMMYFUNCTION("""COMPUTED_VALUE"""),"")</f>
        <v/>
      </c>
      <c r="L131" s="12" t="str">
        <f ca="1">IFERROR(__xludf.DUMMYFUNCTION("""COMPUTED_VALUE"""),"")</f>
        <v/>
      </c>
      <c r="M131" s="12" t="str">
        <f ca="1">IFERROR(__xludf.DUMMYFUNCTION("""COMPUTED_VALUE"""),"")</f>
        <v/>
      </c>
      <c r="N131" s="12" t="str">
        <f ca="1">IFERROR(__xludf.DUMMYFUNCTION("""COMPUTED_VALUE"""),"")</f>
        <v/>
      </c>
      <c r="O131" s="8" t="str">
        <f ca="1">IFERROR(__xludf.DUMMYFUNCTION("""COMPUTED_VALUE"""),"")</f>
        <v/>
      </c>
      <c r="P131" s="12" t="str">
        <f ca="1">IFERROR(__xludf.DUMMYFUNCTION("""COMPUTED_VALUE"""),"")</f>
        <v/>
      </c>
      <c r="Q131" s="12" t="str">
        <f ca="1">IFERROR(__xludf.DUMMYFUNCTION("""COMPUTED_VALUE"""),"")</f>
        <v/>
      </c>
      <c r="R131" s="8" t="str">
        <f ca="1">IFERROR(__xludf.DUMMYFUNCTION("""COMPUTED_VALUE"""),"")</f>
        <v/>
      </c>
      <c r="S131" s="3" t="str">
        <f ca="1">IFERROR(__xludf.DUMMYFUNCTION("""COMPUTED_VALUE"""),"")</f>
        <v/>
      </c>
      <c r="T131" s="8" t="str">
        <f ca="1">IFERROR(__xludf.DUMMYFUNCTION("""COMPUTED_VALUE"""),"")</f>
        <v/>
      </c>
      <c r="U131" s="3" t="str">
        <f ca="1">IFERROR(__xludf.DUMMYFUNCTION("""COMPUTED_VALUE"""),"")</f>
        <v/>
      </c>
      <c r="V131" s="8" t="str">
        <f ca="1">IFERROR(__xludf.DUMMYFUNCTION("""COMPUTED_VALUE"""),"")</f>
        <v/>
      </c>
      <c r="W131" s="3" t="str">
        <f ca="1">IFERROR(__xludf.DUMMYFUNCTION("""COMPUTED_VALUE"""),"")</f>
        <v/>
      </c>
      <c r="X131" s="3" t="str">
        <f ca="1">IFERROR(__xludf.DUMMYFUNCTION("""COMPUTED_VALUE"""),"")</f>
        <v/>
      </c>
      <c r="Y131" s="8" t="str">
        <f ca="1">IFERROR(__xludf.DUMMYFUNCTION("""COMPUTED_VALUE"""),"")</f>
        <v/>
      </c>
      <c r="Z131" s="3" t="str">
        <f ca="1">IFERROR(__xludf.DUMMYFUNCTION("""COMPUTED_VALUE"""),"")</f>
        <v/>
      </c>
      <c r="AA131" s="3" t="str">
        <f ca="1">IFERROR(__xludf.DUMMYFUNCTION("""COMPUTED_VALUE"""),"")</f>
        <v/>
      </c>
      <c r="AB131" s="3" t="str">
        <f ca="1">IFERROR(__xludf.DUMMYFUNCTION("""COMPUTED_VALUE"""),"")</f>
        <v/>
      </c>
      <c r="AC131" s="3" t="str">
        <f ca="1">IFERROR(__xludf.DUMMYFUNCTION("""COMPUTED_VALUE"""),"")</f>
        <v/>
      </c>
      <c r="AD131" s="15" t="str">
        <f ca="1">IFERROR(__xludf.DUMMYFUNCTION("""COMPUTED_VALUE"""),"")</f>
        <v/>
      </c>
    </row>
    <row r="132" spans="1:30" ht="12.75">
      <c r="A132" t="str">
        <f ca="1">IFERROR(__xludf.DUMMYFUNCTION("""COMPUTED_VALUE"""),"Morocco")</f>
        <v>Morocco</v>
      </c>
      <c r="B132" t="str">
        <f ca="1">IFERROR(__xludf.DUMMYFUNCTION("""COMPUTED_VALUE"""),"Africa")</f>
        <v>Africa</v>
      </c>
      <c r="C132" s="4" t="str">
        <f ca="1">IFERROR(__xludf.DUMMYFUNCTION("""COMPUTED_VALUE"""),"Saadeddine Othmani")</f>
        <v>Saadeddine Othmani</v>
      </c>
      <c r="D132" t="str">
        <f ca="1">IFERROR(__xludf.DUMMYFUNCTION("""COMPUTED_VALUE"""),"Head of government")</f>
        <v>Head of government</v>
      </c>
      <c r="E132" t="str">
        <f ca="1">IFERROR(__xludf.DUMMYFUNCTION("""COMPUTED_VALUE"""),"Male")</f>
        <v>Male</v>
      </c>
      <c r="F132" s="1">
        <f ca="1">IFERROR(__xludf.DUMMYFUNCTION("""COMPUTED_VALUE"""),62)</f>
        <v>62</v>
      </c>
      <c r="G132" t="str">
        <f ca="1">IFERROR(__xludf.DUMMYFUNCTION("""COMPUTED_VALUE"""),"Prime Minister")</f>
        <v>Prime Minister</v>
      </c>
      <c r="H132" s="10">
        <f ca="1">IFERROR(__xludf.DUMMYFUNCTION("""COMPUTED_VALUE"""),200211)</f>
        <v>200211</v>
      </c>
      <c r="I132" s="11" t="str">
        <f ca="1">IFERROR(__xludf.DUMMYFUNCTION("""COMPUTED_VALUE"""),"https://www.facebook.com/otmanisaaddine/")</f>
        <v>https://www.facebook.com/otmanisaaddine/</v>
      </c>
      <c r="J132" s="12">
        <f ca="1">IFERROR(__xludf.DUMMYFUNCTION("""COMPUTED_VALUE"""),200211)</f>
        <v>200211</v>
      </c>
      <c r="K132" s="8" t="str">
        <f ca="1">IFERROR(__xludf.DUMMYFUNCTION("""COMPUTED_VALUE"""),"")</f>
        <v/>
      </c>
      <c r="L132" s="12" t="str">
        <f ca="1">IFERROR(__xludf.DUMMYFUNCTION("""COMPUTED_VALUE"""),"")</f>
        <v/>
      </c>
      <c r="M132" s="12" t="str">
        <f ca="1">IFERROR(__xludf.DUMMYFUNCTION("""COMPUTED_VALUE"""),"")</f>
        <v/>
      </c>
      <c r="N132" s="12" t="str">
        <f ca="1">IFERROR(__xludf.DUMMYFUNCTION("""COMPUTED_VALUE"""),"")</f>
        <v/>
      </c>
      <c r="O132" s="8" t="str">
        <f ca="1">IFERROR(__xludf.DUMMYFUNCTION("""COMPUTED_VALUE"""),"")</f>
        <v/>
      </c>
      <c r="P132" s="12" t="str">
        <f ca="1">IFERROR(__xludf.DUMMYFUNCTION("""COMPUTED_VALUE"""),"")</f>
        <v/>
      </c>
      <c r="Q132" s="12" t="str">
        <f ca="1">IFERROR(__xludf.DUMMYFUNCTION("""COMPUTED_VALUE"""),"")</f>
        <v/>
      </c>
      <c r="R132" s="8" t="str">
        <f ca="1">IFERROR(__xludf.DUMMYFUNCTION("""COMPUTED_VALUE"""),"")</f>
        <v/>
      </c>
      <c r="S132" s="3" t="str">
        <f ca="1">IFERROR(__xludf.DUMMYFUNCTION("""COMPUTED_VALUE"""),"")</f>
        <v/>
      </c>
      <c r="T132" s="8" t="str">
        <f ca="1">IFERROR(__xludf.DUMMYFUNCTION("""COMPUTED_VALUE"""),"")</f>
        <v/>
      </c>
      <c r="U132" s="3" t="str">
        <f ca="1">IFERROR(__xludf.DUMMYFUNCTION("""COMPUTED_VALUE"""),"")</f>
        <v/>
      </c>
      <c r="V132" s="8" t="str">
        <f ca="1">IFERROR(__xludf.DUMMYFUNCTION("""COMPUTED_VALUE"""),"")</f>
        <v/>
      </c>
      <c r="W132" s="3" t="str">
        <f ca="1">IFERROR(__xludf.DUMMYFUNCTION("""COMPUTED_VALUE"""),"")</f>
        <v/>
      </c>
      <c r="X132" s="3" t="str">
        <f ca="1">IFERROR(__xludf.DUMMYFUNCTION("""COMPUTED_VALUE"""),"")</f>
        <v/>
      </c>
      <c r="Y132" s="8" t="str">
        <f ca="1">IFERROR(__xludf.DUMMYFUNCTION("""COMPUTED_VALUE"""),"")</f>
        <v/>
      </c>
      <c r="Z132" s="3" t="str">
        <f ca="1">IFERROR(__xludf.DUMMYFUNCTION("""COMPUTED_VALUE"""),"")</f>
        <v/>
      </c>
      <c r="AA132" s="3" t="str">
        <f ca="1">IFERROR(__xludf.DUMMYFUNCTION("""COMPUTED_VALUE"""),"")</f>
        <v/>
      </c>
      <c r="AB132" s="3" t="str">
        <f ca="1">IFERROR(__xludf.DUMMYFUNCTION("""COMPUTED_VALUE"""),"")</f>
        <v/>
      </c>
      <c r="AC132" s="3" t="str">
        <f ca="1">IFERROR(__xludf.DUMMYFUNCTION("""COMPUTED_VALUE"""),"")</f>
        <v/>
      </c>
      <c r="AD132" s="15" t="str">
        <f ca="1">IFERROR(__xludf.DUMMYFUNCTION("""COMPUTED_VALUE"""),"")</f>
        <v/>
      </c>
    </row>
    <row r="133" spans="1:30" ht="12.75">
      <c r="A133" t="str">
        <f ca="1">IFERROR(__xludf.DUMMYFUNCTION("""COMPUTED_VALUE"""),"Malta")</f>
        <v>Malta</v>
      </c>
      <c r="B133" t="str">
        <f ca="1">IFERROR(__xludf.DUMMYFUNCTION("""COMPUTED_VALUE"""),"Europe")</f>
        <v>Europe</v>
      </c>
      <c r="C133" s="4" t="str">
        <f ca="1">IFERROR(__xludf.DUMMYFUNCTION("""COMPUTED_VALUE"""),"Joseph Muscat")</f>
        <v>Joseph Muscat</v>
      </c>
      <c r="D133" t="str">
        <f ca="1">IFERROR(__xludf.DUMMYFUNCTION("""COMPUTED_VALUE"""),"Head of government")</f>
        <v>Head of government</v>
      </c>
      <c r="E133" t="str">
        <f ca="1">IFERROR(__xludf.DUMMYFUNCTION("""COMPUTED_VALUE"""),"Male")</f>
        <v>Male</v>
      </c>
      <c r="F133" s="1">
        <f ca="1">IFERROR(__xludf.DUMMYFUNCTION("""COMPUTED_VALUE"""),43)</f>
        <v>43</v>
      </c>
      <c r="G133" t="str">
        <f ca="1">IFERROR(__xludf.DUMMYFUNCTION("""COMPUTED_VALUE"""),"Prime Minister")</f>
        <v>Prime Minister</v>
      </c>
      <c r="H133" s="10" t="str">
        <f ca="1">IFERROR(__xludf.DUMMYFUNCTION("""COMPUTED_VALUE"""),"#N/A")</f>
        <v>#N/A</v>
      </c>
      <c r="I133" s="11" t="str">
        <f ca="1">IFERROR(__xludf.DUMMYFUNCTION("""COMPUTED_VALUE"""),"https://www.facebook.com/josephmuscatdotcom/")</f>
        <v>https://www.facebook.com/josephmuscatdotcom/</v>
      </c>
      <c r="J133" s="12">
        <f ca="1">IFERROR(__xludf.DUMMYFUNCTION("""COMPUTED_VALUE"""),91999)</f>
        <v>91999</v>
      </c>
      <c r="K133" s="13" t="str">
        <f ca="1">IFERROR(__xludf.DUMMYFUNCTION("""COMPUTED_VALUE"""),"https://twitter.com/JosephMuscat_JM")</f>
        <v>https://twitter.com/JosephMuscat_JM</v>
      </c>
      <c r="L133" s="12" t="str">
        <f ca="1">IFERROR(__xludf.DUMMYFUNCTION("""COMPUTED_VALUE"""),"Josephmuscat_Jm")</f>
        <v>Josephmuscat_Jm</v>
      </c>
      <c r="M133" s="12" t="str">
        <f ca="1">IFERROR(__xludf.DUMMYFUNCTION("""COMPUTED_VALUE"""),"")</f>
        <v/>
      </c>
      <c r="N133" s="12" t="str">
        <f ca="1">IFERROR(__xludf.DUMMYFUNCTION("""COMPUTED_VALUE"""),"71K")</f>
        <v>71K</v>
      </c>
      <c r="O133" s="13" t="str">
        <f ca="1">IFERROR(__xludf.DUMMYFUNCTION("""COMPUTED_VALUE"""),"https://www.instagram.com/josephmuscat_jm/")</f>
        <v>https://www.instagram.com/josephmuscat_jm/</v>
      </c>
      <c r="P133" s="12" t="str">
        <f ca="1">IFERROR(__xludf.DUMMYFUNCTION("""COMPUTED_VALUE"""),"josephmuscat_jm")</f>
        <v>josephmuscat_jm</v>
      </c>
      <c r="Q133" s="12" t="str">
        <f ca="1">IFERROR(__xludf.DUMMYFUNCTION("""COMPUTED_VALUE"""),"#N/A")</f>
        <v>#N/A</v>
      </c>
      <c r="R133" s="13" t="str">
        <f ca="1">IFERROR(__xludf.DUMMYFUNCTION("""COMPUTED_VALUE"""),"https://www.youtube.com/user/JosephMUSCATdotcom")</f>
        <v>https://www.youtube.com/user/JosephMUSCATdotcom</v>
      </c>
      <c r="S133" s="12">
        <f ca="1">IFERROR(__xludf.DUMMYFUNCTION("""COMPUTED_VALUE"""),5977)</f>
        <v>5977</v>
      </c>
      <c r="T133" s="8" t="str">
        <f ca="1">IFERROR(__xludf.DUMMYFUNCTION("""COMPUTED_VALUE"""),"")</f>
        <v/>
      </c>
      <c r="U133" s="3" t="str">
        <f ca="1">IFERROR(__xludf.DUMMYFUNCTION("""COMPUTED_VALUE"""),"")</f>
        <v/>
      </c>
      <c r="V133" s="8" t="str">
        <f ca="1">IFERROR(__xludf.DUMMYFUNCTION("""COMPUTED_VALUE"""),"")</f>
        <v/>
      </c>
      <c r="W133" s="3" t="str">
        <f ca="1">IFERROR(__xludf.DUMMYFUNCTION("""COMPUTED_VALUE"""),"")</f>
        <v/>
      </c>
      <c r="X133" s="3" t="str">
        <f ca="1">IFERROR(__xludf.DUMMYFUNCTION("""COMPUTED_VALUE"""),"")</f>
        <v/>
      </c>
      <c r="Y133" s="8" t="str">
        <f ca="1">IFERROR(__xludf.DUMMYFUNCTION("""COMPUTED_VALUE"""),"")</f>
        <v/>
      </c>
      <c r="Z133" s="3" t="str">
        <f ca="1">IFERROR(__xludf.DUMMYFUNCTION("""COMPUTED_VALUE"""),"")</f>
        <v/>
      </c>
      <c r="AA133" s="3" t="str">
        <f ca="1">IFERROR(__xludf.DUMMYFUNCTION("""COMPUTED_VALUE"""),"")</f>
        <v/>
      </c>
      <c r="AB133" s="3" t="str">
        <f ca="1">IFERROR(__xludf.DUMMYFUNCTION("""COMPUTED_VALUE"""),"")</f>
        <v/>
      </c>
      <c r="AC133" s="3" t="str">
        <f ca="1">IFERROR(__xludf.DUMMYFUNCTION("""COMPUTED_VALUE"""),"")</f>
        <v/>
      </c>
      <c r="AD133" s="15" t="str">
        <f ca="1">IFERROR(__xludf.DUMMYFUNCTION("""COMPUTED_VALUE"""),"")</f>
        <v/>
      </c>
    </row>
    <row r="134" spans="1:30" ht="12.75">
      <c r="A134" t="str">
        <f ca="1">IFERROR(__xludf.DUMMYFUNCTION("""COMPUTED_VALUE"""),"Nepal")</f>
        <v>Nepal</v>
      </c>
      <c r="B134" t="str">
        <f ca="1">IFERROR(__xludf.DUMMYFUNCTION("""COMPUTED_VALUE"""),"Asia")</f>
        <v>Asia</v>
      </c>
      <c r="C134" s="4" t="str">
        <f ca="1">IFERROR(__xludf.DUMMYFUNCTION("""COMPUTED_VALUE"""),"Sher Bahadur Deuba")</f>
        <v>Sher Bahadur Deuba</v>
      </c>
      <c r="D134" t="str">
        <f ca="1">IFERROR(__xludf.DUMMYFUNCTION("""COMPUTED_VALUE"""),"Head of government")</f>
        <v>Head of government</v>
      </c>
      <c r="E134" t="str">
        <f ca="1">IFERROR(__xludf.DUMMYFUNCTION("""COMPUTED_VALUE"""),"Male")</f>
        <v>Male</v>
      </c>
      <c r="F134" s="1">
        <f ca="1">IFERROR(__xludf.DUMMYFUNCTION("""COMPUTED_VALUE"""),71)</f>
        <v>71</v>
      </c>
      <c r="G134" t="str">
        <f ca="1">IFERROR(__xludf.DUMMYFUNCTION("""COMPUTED_VALUE"""),"Prime Minister")</f>
        <v>Prime Minister</v>
      </c>
      <c r="H134" s="10">
        <f ca="1">IFERROR(__xludf.DUMMYFUNCTION("""COMPUTED_VALUE"""),0)</f>
        <v>0</v>
      </c>
      <c r="I134" s="11" t="str">
        <f ca="1">IFERROR(__xludf.DUMMYFUNCTION("""COMPUTED_VALUE"""),"https://www.facebook.com/sbdeuba/")</f>
        <v>https://www.facebook.com/sbdeuba/</v>
      </c>
      <c r="J134" s="12" t="str">
        <f ca="1">IFERROR(__xludf.DUMMYFUNCTION("""COMPUTED_VALUE"""),"")</f>
        <v/>
      </c>
      <c r="K134" s="8" t="str">
        <f ca="1">IFERROR(__xludf.DUMMYFUNCTION("""COMPUTED_VALUE"""),"")</f>
        <v/>
      </c>
      <c r="L134" s="12" t="str">
        <f ca="1">IFERROR(__xludf.DUMMYFUNCTION("""COMPUTED_VALUE"""),"")</f>
        <v/>
      </c>
      <c r="M134" s="12" t="str">
        <f ca="1">IFERROR(__xludf.DUMMYFUNCTION("""COMPUTED_VALUE"""),"")</f>
        <v/>
      </c>
      <c r="N134" s="12" t="str">
        <f ca="1">IFERROR(__xludf.DUMMYFUNCTION("""COMPUTED_VALUE"""),"")</f>
        <v/>
      </c>
      <c r="O134" s="8" t="str">
        <f ca="1">IFERROR(__xludf.DUMMYFUNCTION("""COMPUTED_VALUE"""),"")</f>
        <v/>
      </c>
      <c r="P134" s="12" t="str">
        <f ca="1">IFERROR(__xludf.DUMMYFUNCTION("""COMPUTED_VALUE"""),"")</f>
        <v/>
      </c>
      <c r="Q134" s="12" t="str">
        <f ca="1">IFERROR(__xludf.DUMMYFUNCTION("""COMPUTED_VALUE"""),"")</f>
        <v/>
      </c>
      <c r="R134" s="8" t="str">
        <f ca="1">IFERROR(__xludf.DUMMYFUNCTION("""COMPUTED_VALUE"""),"")</f>
        <v/>
      </c>
      <c r="S134" s="3" t="str">
        <f ca="1">IFERROR(__xludf.DUMMYFUNCTION("""COMPUTED_VALUE"""),"")</f>
        <v/>
      </c>
      <c r="T134" s="8" t="str">
        <f ca="1">IFERROR(__xludf.DUMMYFUNCTION("""COMPUTED_VALUE"""),"")</f>
        <v/>
      </c>
      <c r="U134" s="3" t="str">
        <f ca="1">IFERROR(__xludf.DUMMYFUNCTION("""COMPUTED_VALUE"""),"")</f>
        <v/>
      </c>
      <c r="V134" s="8" t="str">
        <f ca="1">IFERROR(__xludf.DUMMYFUNCTION("""COMPUTED_VALUE"""),"")</f>
        <v/>
      </c>
      <c r="W134" s="3" t="str">
        <f ca="1">IFERROR(__xludf.DUMMYFUNCTION("""COMPUTED_VALUE"""),"")</f>
        <v/>
      </c>
      <c r="X134" s="3" t="str">
        <f ca="1">IFERROR(__xludf.DUMMYFUNCTION("""COMPUTED_VALUE"""),"")</f>
        <v/>
      </c>
      <c r="Y134" s="8" t="str">
        <f ca="1">IFERROR(__xludf.DUMMYFUNCTION("""COMPUTED_VALUE"""),"")</f>
        <v/>
      </c>
      <c r="Z134" s="3" t="str">
        <f ca="1">IFERROR(__xludf.DUMMYFUNCTION("""COMPUTED_VALUE"""),"")</f>
        <v/>
      </c>
      <c r="AA134" s="3" t="str">
        <f ca="1">IFERROR(__xludf.DUMMYFUNCTION("""COMPUTED_VALUE"""),"")</f>
        <v/>
      </c>
      <c r="AB134" s="3" t="str">
        <f ca="1">IFERROR(__xludf.DUMMYFUNCTION("""COMPUTED_VALUE"""),"")</f>
        <v/>
      </c>
      <c r="AC134" s="3" t="str">
        <f ca="1">IFERROR(__xludf.DUMMYFUNCTION("""COMPUTED_VALUE"""),"")</f>
        <v/>
      </c>
      <c r="AD134" s="15" t="str">
        <f ca="1">IFERROR(__xludf.DUMMYFUNCTION("""COMPUTED_VALUE"""),"")</f>
        <v/>
      </c>
    </row>
    <row r="135" spans="1:30" ht="12.75">
      <c r="A135" t="str">
        <f ca="1">IFERROR(__xludf.DUMMYFUNCTION("""COMPUTED_VALUE"""),"Kosovo")</f>
        <v>Kosovo</v>
      </c>
      <c r="B135" t="str">
        <f ca="1">IFERROR(__xludf.DUMMYFUNCTION("""COMPUTED_VALUE"""),"Europe")</f>
        <v>Europe</v>
      </c>
      <c r="C135" s="4" t="str">
        <f ca="1">IFERROR(__xludf.DUMMYFUNCTION("""COMPUTED_VALUE"""),"Ramush Haradinaj")</f>
        <v>Ramush Haradinaj</v>
      </c>
      <c r="D135" t="str">
        <f ca="1">IFERROR(__xludf.DUMMYFUNCTION("""COMPUTED_VALUE"""),"Head of government")</f>
        <v>Head of government</v>
      </c>
      <c r="E135" t="str">
        <f ca="1">IFERROR(__xludf.DUMMYFUNCTION("""COMPUTED_VALUE"""),"Male")</f>
        <v>Male</v>
      </c>
      <c r="F135" s="1">
        <f ca="1">IFERROR(__xludf.DUMMYFUNCTION("""COMPUTED_VALUE"""),49)</f>
        <v>49</v>
      </c>
      <c r="G135" t="str">
        <f ca="1">IFERROR(__xludf.DUMMYFUNCTION("""COMPUTED_VALUE"""),"Prime Minister")</f>
        <v>Prime Minister</v>
      </c>
      <c r="H135" s="10">
        <f ca="1">IFERROR(__xludf.DUMMYFUNCTION("""COMPUTED_VALUE"""),188743)</f>
        <v>188743</v>
      </c>
      <c r="I135" s="11" t="str">
        <f ca="1">IFERROR(__xludf.DUMMYFUNCTION("""COMPUTED_VALUE"""),"https://www.facebook.com/RamushHaradinajOfficial/")</f>
        <v>https://www.facebook.com/RamushHaradinajOfficial/</v>
      </c>
      <c r="J135" s="12">
        <f ca="1">IFERROR(__xludf.DUMMYFUNCTION("""COMPUTED_VALUE"""),179752)</f>
        <v>179752</v>
      </c>
      <c r="K135" s="13" t="str">
        <f ca="1">IFERROR(__xludf.DUMMYFUNCTION("""COMPUTED_VALUE"""),"https://twitter.com/haradinajramush")</f>
        <v>https://twitter.com/haradinajramush</v>
      </c>
      <c r="L135" s="12" t="str">
        <f ca="1">IFERROR(__xludf.DUMMYFUNCTION("""COMPUTED_VALUE"""),"Haradinajramush")</f>
        <v>Haradinajramush</v>
      </c>
      <c r="M135" s="12" t="str">
        <f ca="1">IFERROR(__xludf.DUMMYFUNCTION("""COMPUTED_VALUE"""),"")</f>
        <v/>
      </c>
      <c r="N135" s="12">
        <f ca="1">IFERROR(__xludf.DUMMYFUNCTION("""COMPUTED_VALUE"""),8991)</f>
        <v>8991</v>
      </c>
      <c r="O135" s="8" t="str">
        <f ca="1">IFERROR(__xludf.DUMMYFUNCTION("""COMPUTED_VALUE"""),"")</f>
        <v/>
      </c>
      <c r="P135" s="12" t="str">
        <f ca="1">IFERROR(__xludf.DUMMYFUNCTION("""COMPUTED_VALUE"""),"")</f>
        <v/>
      </c>
      <c r="Q135" s="12" t="str">
        <f ca="1">IFERROR(__xludf.DUMMYFUNCTION("""COMPUTED_VALUE"""),"")</f>
        <v/>
      </c>
      <c r="R135" s="8" t="str">
        <f ca="1">IFERROR(__xludf.DUMMYFUNCTION("""COMPUTED_VALUE"""),"")</f>
        <v/>
      </c>
      <c r="S135" s="3" t="str">
        <f ca="1">IFERROR(__xludf.DUMMYFUNCTION("""COMPUTED_VALUE"""),"")</f>
        <v/>
      </c>
      <c r="T135" s="8" t="str">
        <f ca="1">IFERROR(__xludf.DUMMYFUNCTION("""COMPUTED_VALUE"""),"")</f>
        <v/>
      </c>
      <c r="U135" s="3" t="str">
        <f ca="1">IFERROR(__xludf.DUMMYFUNCTION("""COMPUTED_VALUE"""),"")</f>
        <v/>
      </c>
      <c r="V135" s="8" t="str">
        <f ca="1">IFERROR(__xludf.DUMMYFUNCTION("""COMPUTED_VALUE"""),"")</f>
        <v/>
      </c>
      <c r="W135" s="3" t="str">
        <f ca="1">IFERROR(__xludf.DUMMYFUNCTION("""COMPUTED_VALUE"""),"")</f>
        <v/>
      </c>
      <c r="X135" s="3" t="str">
        <f ca="1">IFERROR(__xludf.DUMMYFUNCTION("""COMPUTED_VALUE"""),"")</f>
        <v/>
      </c>
      <c r="Y135" s="8" t="str">
        <f ca="1">IFERROR(__xludf.DUMMYFUNCTION("""COMPUTED_VALUE"""),"")</f>
        <v/>
      </c>
      <c r="Z135" s="3" t="str">
        <f ca="1">IFERROR(__xludf.DUMMYFUNCTION("""COMPUTED_VALUE"""),"")</f>
        <v/>
      </c>
      <c r="AA135" s="3" t="str">
        <f ca="1">IFERROR(__xludf.DUMMYFUNCTION("""COMPUTED_VALUE"""),"")</f>
        <v/>
      </c>
      <c r="AB135" s="3" t="str">
        <f ca="1">IFERROR(__xludf.DUMMYFUNCTION("""COMPUTED_VALUE"""),"")</f>
        <v/>
      </c>
      <c r="AC135" s="3" t="str">
        <f ca="1">IFERROR(__xludf.DUMMYFUNCTION("""COMPUTED_VALUE"""),"")</f>
        <v/>
      </c>
      <c r="AD135" s="15" t="str">
        <f ca="1">IFERROR(__xludf.DUMMYFUNCTION("""COMPUTED_VALUE"""),"")</f>
        <v/>
      </c>
    </row>
    <row r="136" spans="1:30" ht="12.75">
      <c r="A136" t="str">
        <f ca="1">IFERROR(__xludf.DUMMYFUNCTION("""COMPUTED_VALUE"""),"Ireland")</f>
        <v>Ireland</v>
      </c>
      <c r="B136" t="str">
        <f ca="1">IFERROR(__xludf.DUMMYFUNCTION("""COMPUTED_VALUE"""),"Europe")</f>
        <v>Europe</v>
      </c>
      <c r="C136" s="4" t="str">
        <f ca="1">IFERROR(__xludf.DUMMYFUNCTION("""COMPUTED_VALUE"""),"Leo Varadkar")</f>
        <v>Leo Varadkar</v>
      </c>
      <c r="D136" t="str">
        <f ca="1">IFERROR(__xludf.DUMMYFUNCTION("""COMPUTED_VALUE"""),"Head of government")</f>
        <v>Head of government</v>
      </c>
      <c r="E136" t="str">
        <f ca="1">IFERROR(__xludf.DUMMYFUNCTION("""COMPUTED_VALUE"""),"Male")</f>
        <v>Male</v>
      </c>
      <c r="F136" s="1">
        <f ca="1">IFERROR(__xludf.DUMMYFUNCTION("""COMPUTED_VALUE"""),39)</f>
        <v>39</v>
      </c>
      <c r="G136" t="str">
        <f ca="1">IFERROR(__xludf.DUMMYFUNCTION("""COMPUTED_VALUE"""),"Taoiseach")</f>
        <v>Taoiseach</v>
      </c>
      <c r="H136" s="10" t="str">
        <f ca="1">IFERROR(__xludf.DUMMYFUNCTION("""COMPUTED_VALUE"""),"#N/A")</f>
        <v>#N/A</v>
      </c>
      <c r="I136" s="11" t="str">
        <f ca="1">IFERROR(__xludf.DUMMYFUNCTION("""COMPUTED_VALUE"""),"https://www.facebook.com/campaignforleo/")</f>
        <v>https://www.facebook.com/campaignforleo/</v>
      </c>
      <c r="J136" s="12">
        <f ca="1">IFERROR(__xludf.DUMMYFUNCTION("""COMPUTED_VALUE"""),36571)</f>
        <v>36571</v>
      </c>
      <c r="K136" s="13" t="str">
        <f ca="1">IFERROR(__xludf.DUMMYFUNCTION("""COMPUTED_VALUE"""),"https://twitter.com/campaignforleo")</f>
        <v>https://twitter.com/campaignforleo</v>
      </c>
      <c r="L136" s="12" t="str">
        <f ca="1">IFERROR(__xludf.DUMMYFUNCTION("""COMPUTED_VALUE"""),"Campaignforleo")</f>
        <v>Campaignforleo</v>
      </c>
      <c r="M136" s="12" t="str">
        <f ca="1">IFERROR(__xludf.DUMMYFUNCTION("""COMPUTED_VALUE"""),"")</f>
        <v/>
      </c>
      <c r="N136" s="12" t="str">
        <f ca="1">IFERROR(__xludf.DUMMYFUNCTION("""COMPUTED_VALUE"""),"#N/A")</f>
        <v>#N/A</v>
      </c>
      <c r="O136" s="8" t="str">
        <f ca="1">IFERROR(__xludf.DUMMYFUNCTION("""COMPUTED_VALUE"""),"")</f>
        <v/>
      </c>
      <c r="P136" s="12" t="str">
        <f ca="1">IFERROR(__xludf.DUMMYFUNCTION("""COMPUTED_VALUE"""),"")</f>
        <v/>
      </c>
      <c r="Q136" s="12" t="str">
        <f ca="1">IFERROR(__xludf.DUMMYFUNCTION("""COMPUTED_VALUE"""),"")</f>
        <v/>
      </c>
      <c r="R136" s="8" t="str">
        <f ca="1">IFERROR(__xludf.DUMMYFUNCTION("""COMPUTED_VALUE"""),"")</f>
        <v/>
      </c>
      <c r="S136" s="3" t="str">
        <f ca="1">IFERROR(__xludf.DUMMYFUNCTION("""COMPUTED_VALUE"""),"")</f>
        <v/>
      </c>
      <c r="T136" s="8" t="str">
        <f ca="1">IFERROR(__xludf.DUMMYFUNCTION("""COMPUTED_VALUE"""),"")</f>
        <v/>
      </c>
      <c r="U136" s="3" t="str">
        <f ca="1">IFERROR(__xludf.DUMMYFUNCTION("""COMPUTED_VALUE"""),"")</f>
        <v/>
      </c>
      <c r="V136" s="8" t="str">
        <f ca="1">IFERROR(__xludf.DUMMYFUNCTION("""COMPUTED_VALUE"""),"")</f>
        <v/>
      </c>
      <c r="W136" s="3" t="str">
        <f ca="1">IFERROR(__xludf.DUMMYFUNCTION("""COMPUTED_VALUE"""),"")</f>
        <v/>
      </c>
      <c r="X136" s="3" t="str">
        <f ca="1">IFERROR(__xludf.DUMMYFUNCTION("""COMPUTED_VALUE"""),"")</f>
        <v/>
      </c>
      <c r="Y136" s="8" t="str">
        <f ca="1">IFERROR(__xludf.DUMMYFUNCTION("""COMPUTED_VALUE"""),"")</f>
        <v/>
      </c>
      <c r="Z136" s="3" t="str">
        <f ca="1">IFERROR(__xludf.DUMMYFUNCTION("""COMPUTED_VALUE"""),"")</f>
        <v/>
      </c>
      <c r="AA136" s="3" t="str">
        <f ca="1">IFERROR(__xludf.DUMMYFUNCTION("""COMPUTED_VALUE"""),"")</f>
        <v/>
      </c>
      <c r="AB136" s="3" t="str">
        <f ca="1">IFERROR(__xludf.DUMMYFUNCTION("""COMPUTED_VALUE"""),"")</f>
        <v/>
      </c>
      <c r="AC136" s="3" t="str">
        <f ca="1">IFERROR(__xludf.DUMMYFUNCTION("""COMPUTED_VALUE"""),"")</f>
        <v/>
      </c>
      <c r="AD136" s="15" t="str">
        <f ca="1">IFERROR(__xludf.DUMMYFUNCTION("""COMPUTED_VALUE"""),"")</f>
        <v/>
      </c>
    </row>
    <row r="137" spans="1:30" ht="12.75">
      <c r="A137" t="str">
        <f ca="1">IFERROR(__xludf.DUMMYFUNCTION("""COMPUTED_VALUE"""),"Sweden")</f>
        <v>Sweden</v>
      </c>
      <c r="B137" t="str">
        <f ca="1">IFERROR(__xludf.DUMMYFUNCTION("""COMPUTED_VALUE"""),"Europe")</f>
        <v>Europe</v>
      </c>
      <c r="C137" s="4" t="str">
        <f ca="1">IFERROR(__xludf.DUMMYFUNCTION("""COMPUTED_VALUE"""),"Stefan Löfven")</f>
        <v>Stefan Löfven</v>
      </c>
      <c r="D137" t="str">
        <f ca="1">IFERROR(__xludf.DUMMYFUNCTION("""COMPUTED_VALUE"""),"Head of government")</f>
        <v>Head of government</v>
      </c>
      <c r="E137" t="str">
        <f ca="1">IFERROR(__xludf.DUMMYFUNCTION("""COMPUTED_VALUE"""),"Male")</f>
        <v>Male</v>
      </c>
      <c r="F137" s="1">
        <f ca="1">IFERROR(__xludf.DUMMYFUNCTION("""COMPUTED_VALUE"""),60)</f>
        <v>60</v>
      </c>
      <c r="G137" t="str">
        <f ca="1">IFERROR(__xludf.DUMMYFUNCTION("""COMPUTED_VALUE"""),"Prime Minister")</f>
        <v>Prime Minister</v>
      </c>
      <c r="H137" s="10" t="str">
        <f ca="1">IFERROR(__xludf.DUMMYFUNCTION("""COMPUTED_VALUE"""),"#N/A")</f>
        <v>#N/A</v>
      </c>
      <c r="I137" s="11" t="str">
        <f ca="1">IFERROR(__xludf.DUMMYFUNCTION("""COMPUTED_VALUE"""),"https://www.facebook.com/stefanlofven/")</f>
        <v>https://www.facebook.com/stefanlofven/</v>
      </c>
      <c r="J137" s="12">
        <f ca="1">IFERROR(__xludf.DUMMYFUNCTION("""COMPUTED_VALUE"""),143078)</f>
        <v>143078</v>
      </c>
      <c r="K137" s="8" t="str">
        <f ca="1">IFERROR(__xludf.DUMMYFUNCTION("""COMPUTED_VALUE"""),"")</f>
        <v/>
      </c>
      <c r="L137" s="12" t="str">
        <f ca="1">IFERROR(__xludf.DUMMYFUNCTION("""COMPUTED_VALUE"""),"")</f>
        <v/>
      </c>
      <c r="M137" s="12" t="str">
        <f ca="1">IFERROR(__xludf.DUMMYFUNCTION("""COMPUTED_VALUE"""),"")</f>
        <v/>
      </c>
      <c r="N137" s="12" t="str">
        <f ca="1">IFERROR(__xludf.DUMMYFUNCTION("""COMPUTED_VALUE"""),"")</f>
        <v/>
      </c>
      <c r="O137" s="13" t="str">
        <f ca="1">IFERROR(__xludf.DUMMYFUNCTION("""COMPUTED_VALUE"""),"https://www.instagram.com/stefanlofven/")</f>
        <v>https://www.instagram.com/stefanlofven/</v>
      </c>
      <c r="P137" s="12" t="str">
        <f ca="1">IFERROR(__xludf.DUMMYFUNCTION("""COMPUTED_VALUE"""),"stefanlofven")</f>
        <v>stefanlofven</v>
      </c>
      <c r="Q137" s="12" t="str">
        <f ca="1">IFERROR(__xludf.DUMMYFUNCTION("""COMPUTED_VALUE"""),"#N/A")</f>
        <v>#N/A</v>
      </c>
      <c r="R137" s="8" t="str">
        <f ca="1">IFERROR(__xludf.DUMMYFUNCTION("""COMPUTED_VALUE"""),"")</f>
        <v/>
      </c>
      <c r="S137" s="3" t="str">
        <f ca="1">IFERROR(__xludf.DUMMYFUNCTION("""COMPUTED_VALUE"""),"")</f>
        <v/>
      </c>
      <c r="T137" s="8" t="str">
        <f ca="1">IFERROR(__xludf.DUMMYFUNCTION("""COMPUTED_VALUE"""),"")</f>
        <v/>
      </c>
      <c r="U137" s="3" t="str">
        <f ca="1">IFERROR(__xludf.DUMMYFUNCTION("""COMPUTED_VALUE"""),"")</f>
        <v/>
      </c>
      <c r="V137" s="8" t="str">
        <f ca="1">IFERROR(__xludf.DUMMYFUNCTION("""COMPUTED_VALUE"""),"")</f>
        <v/>
      </c>
      <c r="W137" s="3" t="str">
        <f ca="1">IFERROR(__xludf.DUMMYFUNCTION("""COMPUTED_VALUE"""),"")</f>
        <v/>
      </c>
      <c r="X137" s="3" t="str">
        <f ca="1">IFERROR(__xludf.DUMMYFUNCTION("""COMPUTED_VALUE"""),"")</f>
        <v/>
      </c>
      <c r="Y137" s="8" t="str">
        <f ca="1">IFERROR(__xludf.DUMMYFUNCTION("""COMPUTED_VALUE"""),"")</f>
        <v/>
      </c>
      <c r="Z137" s="3" t="str">
        <f ca="1">IFERROR(__xludf.DUMMYFUNCTION("""COMPUTED_VALUE"""),"")</f>
        <v/>
      </c>
      <c r="AA137" s="3" t="str">
        <f ca="1">IFERROR(__xludf.DUMMYFUNCTION("""COMPUTED_VALUE"""),"")</f>
        <v/>
      </c>
      <c r="AB137" s="3" t="str">
        <f ca="1">IFERROR(__xludf.DUMMYFUNCTION("""COMPUTED_VALUE"""),"")</f>
        <v/>
      </c>
      <c r="AC137" s="3" t="str">
        <f ca="1">IFERROR(__xludf.DUMMYFUNCTION("""COMPUTED_VALUE"""),"")</f>
        <v/>
      </c>
      <c r="AD137" s="15" t="str">
        <f ca="1">IFERROR(__xludf.DUMMYFUNCTION("""COMPUTED_VALUE"""),"")</f>
        <v/>
      </c>
    </row>
    <row r="138" spans="1:30" ht="12.75">
      <c r="A138" t="str">
        <f ca="1">IFERROR(__xludf.DUMMYFUNCTION("""COMPUTED_VALUE"""),"Malta")</f>
        <v>Malta</v>
      </c>
      <c r="B138" t="str">
        <f ca="1">IFERROR(__xludf.DUMMYFUNCTION("""COMPUTED_VALUE"""),"Europe")</f>
        <v>Europe</v>
      </c>
      <c r="C138" s="4" t="str">
        <f ca="1">IFERROR(__xludf.DUMMYFUNCTION("""COMPUTED_VALUE"""),"Marie Louise Coleiro Preca")</f>
        <v>Marie Louise Coleiro Preca</v>
      </c>
      <c r="D138" t="str">
        <f ca="1">IFERROR(__xludf.DUMMYFUNCTION("""COMPUTED_VALUE"""),"Head of state")</f>
        <v>Head of state</v>
      </c>
      <c r="E138" t="str">
        <f ca="1">IFERROR(__xludf.DUMMYFUNCTION("""COMPUTED_VALUE"""),"Female")</f>
        <v>Female</v>
      </c>
      <c r="F138" s="1">
        <f ca="1">IFERROR(__xludf.DUMMYFUNCTION("""COMPUTED_VALUE"""),59)</f>
        <v>59</v>
      </c>
      <c r="G138" t="str">
        <f ca="1">IFERROR(__xludf.DUMMYFUNCTION("""COMPUTED_VALUE"""),"President")</f>
        <v>President</v>
      </c>
      <c r="H138" s="10">
        <f ca="1">IFERROR(__xludf.DUMMYFUNCTION("""COMPUTED_VALUE"""),120923)</f>
        <v>120923</v>
      </c>
      <c r="I138" s="11" t="str">
        <f ca="1">IFERROR(__xludf.DUMMYFUNCTION("""COMPUTED_VALUE"""),"https://www.facebook.com/PresidentofMalta/")</f>
        <v>https://www.facebook.com/PresidentofMalta/</v>
      </c>
      <c r="J138" s="12">
        <f ca="1">IFERROR(__xludf.DUMMYFUNCTION("""COMPUTED_VALUE"""),118749)</f>
        <v>118749</v>
      </c>
      <c r="K138" s="13" t="str">
        <f ca="1">IFERROR(__xludf.DUMMYFUNCTION("""COMPUTED_VALUE"""),"https://twitter.com/presidentMT")</f>
        <v>https://twitter.com/presidentMT</v>
      </c>
      <c r="L138" s="12" t="str">
        <f ca="1">IFERROR(__xludf.DUMMYFUNCTION("""COMPUTED_VALUE"""),"Presidentmt")</f>
        <v>Presidentmt</v>
      </c>
      <c r="M138" s="12" t="str">
        <f ca="1">IFERROR(__xludf.DUMMYFUNCTION("""COMPUTED_VALUE"""),"")</f>
        <v/>
      </c>
      <c r="N138" s="12">
        <f ca="1">IFERROR(__xludf.DUMMYFUNCTION("""COMPUTED_VALUE"""),2174)</f>
        <v>2174</v>
      </c>
      <c r="O138" s="8" t="str">
        <f ca="1">IFERROR(__xludf.DUMMYFUNCTION("""COMPUTED_VALUE"""),"")</f>
        <v/>
      </c>
      <c r="P138" s="12" t="str">
        <f ca="1">IFERROR(__xludf.DUMMYFUNCTION("""COMPUTED_VALUE"""),"")</f>
        <v/>
      </c>
      <c r="Q138" s="12" t="str">
        <f ca="1">IFERROR(__xludf.DUMMYFUNCTION("""COMPUTED_VALUE"""),"")</f>
        <v/>
      </c>
      <c r="R138" s="8" t="str">
        <f ca="1">IFERROR(__xludf.DUMMYFUNCTION("""COMPUTED_VALUE"""),"")</f>
        <v/>
      </c>
      <c r="S138" s="3" t="str">
        <f ca="1">IFERROR(__xludf.DUMMYFUNCTION("""COMPUTED_VALUE"""),"")</f>
        <v/>
      </c>
      <c r="T138" s="8" t="str">
        <f ca="1">IFERROR(__xludf.DUMMYFUNCTION("""COMPUTED_VALUE"""),"")</f>
        <v/>
      </c>
      <c r="U138" s="3" t="str">
        <f ca="1">IFERROR(__xludf.DUMMYFUNCTION("""COMPUTED_VALUE"""),"")</f>
        <v/>
      </c>
      <c r="V138" s="8" t="str">
        <f ca="1">IFERROR(__xludf.DUMMYFUNCTION("""COMPUTED_VALUE"""),"")</f>
        <v/>
      </c>
      <c r="W138" s="3" t="str">
        <f ca="1">IFERROR(__xludf.DUMMYFUNCTION("""COMPUTED_VALUE"""),"")</f>
        <v/>
      </c>
      <c r="X138" s="3" t="str">
        <f ca="1">IFERROR(__xludf.DUMMYFUNCTION("""COMPUTED_VALUE"""),"")</f>
        <v/>
      </c>
      <c r="Y138" s="8" t="str">
        <f ca="1">IFERROR(__xludf.DUMMYFUNCTION("""COMPUTED_VALUE"""),"")</f>
        <v/>
      </c>
      <c r="Z138" s="3" t="str">
        <f ca="1">IFERROR(__xludf.DUMMYFUNCTION("""COMPUTED_VALUE"""),"")</f>
        <v/>
      </c>
      <c r="AA138" s="3" t="str">
        <f ca="1">IFERROR(__xludf.DUMMYFUNCTION("""COMPUTED_VALUE"""),"")</f>
        <v/>
      </c>
      <c r="AB138" s="3" t="str">
        <f ca="1">IFERROR(__xludf.DUMMYFUNCTION("""COMPUTED_VALUE"""),"")</f>
        <v/>
      </c>
      <c r="AC138" s="3" t="str">
        <f ca="1">IFERROR(__xludf.DUMMYFUNCTION("""COMPUTED_VALUE"""),"")</f>
        <v/>
      </c>
      <c r="AD138" s="15" t="str">
        <f ca="1">IFERROR(__xludf.DUMMYFUNCTION("""COMPUTED_VALUE"""),"")</f>
        <v/>
      </c>
    </row>
    <row r="139" spans="1:30" ht="12.75">
      <c r="A139" t="str">
        <f ca="1">IFERROR(__xludf.DUMMYFUNCTION("""COMPUTED_VALUE"""),"Cyprus (Next election: feb. 2018)")</f>
        <v>Cyprus (Next election: feb. 2018)</v>
      </c>
      <c r="B139" t="str">
        <f ca="1">IFERROR(__xludf.DUMMYFUNCTION("""COMPUTED_VALUE"""),"Europe")</f>
        <v>Europe</v>
      </c>
      <c r="C139" s="4" t="str">
        <f ca="1">IFERROR(__xludf.DUMMYFUNCTION("""COMPUTED_VALUE"""),"Nicos Anastasiades")</f>
        <v>Nicos Anastasiades</v>
      </c>
      <c r="D139" t="str">
        <f ca="1">IFERROR(__xludf.DUMMYFUNCTION("""COMPUTED_VALUE"""),"Head of both state and government")</f>
        <v>Head of both state and government</v>
      </c>
      <c r="E139" t="str">
        <f ca="1">IFERROR(__xludf.DUMMYFUNCTION("""COMPUTED_VALUE"""),"Male")</f>
        <v>Male</v>
      </c>
      <c r="F139" s="1">
        <f ca="1">IFERROR(__xludf.DUMMYFUNCTION("""COMPUTED_VALUE"""),71)</f>
        <v>71</v>
      </c>
      <c r="G139" t="str">
        <f ca="1">IFERROR(__xludf.DUMMYFUNCTION("""COMPUTED_VALUE"""),"President")</f>
        <v>President</v>
      </c>
      <c r="H139" s="10">
        <f ca="1">IFERROR(__xludf.DUMMYFUNCTION("""COMPUTED_VALUE"""),43660)</f>
        <v>43660</v>
      </c>
      <c r="I139" s="11" t="str">
        <f ca="1">IFERROR(__xludf.DUMMYFUNCTION("""COMPUTED_VALUE"""),"https://www.facebook.com/NicosAnastasiades/")</f>
        <v>https://www.facebook.com/NicosAnastasiades/</v>
      </c>
      <c r="J139" s="12">
        <f ca="1">IFERROR(__xludf.DUMMYFUNCTION("""COMPUTED_VALUE"""),43660)</f>
        <v>43660</v>
      </c>
      <c r="K139" s="13" t="str">
        <f ca="1">IFERROR(__xludf.DUMMYFUNCTION("""COMPUTED_VALUE"""),"https://twitter.com/AnastasiadesCY")</f>
        <v>https://twitter.com/AnastasiadesCY</v>
      </c>
      <c r="L139" s="12" t="str">
        <f ca="1">IFERROR(__xludf.DUMMYFUNCTION("""COMPUTED_VALUE"""),"Anastasiadescy")</f>
        <v>Anastasiadescy</v>
      </c>
      <c r="M139" s="12" t="str">
        <f ca="1">IFERROR(__xludf.DUMMYFUNCTION("""COMPUTED_VALUE"""),"")</f>
        <v/>
      </c>
      <c r="N139" s="12" t="str">
        <f ca="1">IFERROR(__xludf.DUMMYFUNCTION("""COMPUTED_VALUE"""),"85K")</f>
        <v>85K</v>
      </c>
      <c r="O139" s="8" t="str">
        <f ca="1">IFERROR(__xludf.DUMMYFUNCTION("""COMPUTED_VALUE"""),"")</f>
        <v/>
      </c>
      <c r="P139" s="12" t="str">
        <f ca="1">IFERROR(__xludf.DUMMYFUNCTION("""COMPUTED_VALUE"""),"")</f>
        <v/>
      </c>
      <c r="Q139" s="12" t="str">
        <f ca="1">IFERROR(__xludf.DUMMYFUNCTION("""COMPUTED_VALUE"""),"")</f>
        <v/>
      </c>
      <c r="R139" s="8" t="str">
        <f ca="1">IFERROR(__xludf.DUMMYFUNCTION("""COMPUTED_VALUE"""),"")</f>
        <v/>
      </c>
      <c r="S139" s="3" t="str">
        <f ca="1">IFERROR(__xludf.DUMMYFUNCTION("""COMPUTED_VALUE"""),"")</f>
        <v/>
      </c>
      <c r="T139" s="8" t="str">
        <f ca="1">IFERROR(__xludf.DUMMYFUNCTION("""COMPUTED_VALUE"""),"")</f>
        <v/>
      </c>
      <c r="U139" s="3" t="str">
        <f ca="1">IFERROR(__xludf.DUMMYFUNCTION("""COMPUTED_VALUE"""),"")</f>
        <v/>
      </c>
      <c r="V139" s="8" t="str">
        <f ca="1">IFERROR(__xludf.DUMMYFUNCTION("""COMPUTED_VALUE"""),"")</f>
        <v/>
      </c>
      <c r="W139" s="3" t="str">
        <f ca="1">IFERROR(__xludf.DUMMYFUNCTION("""COMPUTED_VALUE"""),"")</f>
        <v/>
      </c>
      <c r="X139" s="3" t="str">
        <f ca="1">IFERROR(__xludf.DUMMYFUNCTION("""COMPUTED_VALUE"""),"")</f>
        <v/>
      </c>
      <c r="Y139" s="8" t="str">
        <f ca="1">IFERROR(__xludf.DUMMYFUNCTION("""COMPUTED_VALUE"""),"")</f>
        <v/>
      </c>
      <c r="Z139" s="3" t="str">
        <f ca="1">IFERROR(__xludf.DUMMYFUNCTION("""COMPUTED_VALUE"""),"")</f>
        <v/>
      </c>
      <c r="AA139" s="3" t="str">
        <f ca="1">IFERROR(__xludf.DUMMYFUNCTION("""COMPUTED_VALUE"""),"")</f>
        <v/>
      </c>
      <c r="AB139" s="3" t="str">
        <f ca="1">IFERROR(__xludf.DUMMYFUNCTION("""COMPUTED_VALUE"""),"")</f>
        <v/>
      </c>
      <c r="AC139" s="3" t="str">
        <f ca="1">IFERROR(__xludf.DUMMYFUNCTION("""COMPUTED_VALUE"""),"")</f>
        <v/>
      </c>
      <c r="AD139" s="15" t="str">
        <f ca="1">IFERROR(__xludf.DUMMYFUNCTION("""COMPUTED_VALUE"""),"")</f>
        <v/>
      </c>
    </row>
    <row r="140" spans="1:30" ht="12.75">
      <c r="A140" t="str">
        <f ca="1">IFERROR(__xludf.DUMMYFUNCTION("""COMPUTED_VALUE"""),"Luxembourg")</f>
        <v>Luxembourg</v>
      </c>
      <c r="B140" t="str">
        <f ca="1">IFERROR(__xludf.DUMMYFUNCTION("""COMPUTED_VALUE"""),"Europe")</f>
        <v>Europe</v>
      </c>
      <c r="C140" s="4" t="str">
        <f ca="1">IFERROR(__xludf.DUMMYFUNCTION("""COMPUTED_VALUE"""),"Xavier Bettel")</f>
        <v>Xavier Bettel</v>
      </c>
      <c r="D140" t="str">
        <f ca="1">IFERROR(__xludf.DUMMYFUNCTION("""COMPUTED_VALUE"""),"Head of government")</f>
        <v>Head of government</v>
      </c>
      <c r="E140" t="str">
        <f ca="1">IFERROR(__xludf.DUMMYFUNCTION("""COMPUTED_VALUE"""),"Male")</f>
        <v>Male</v>
      </c>
      <c r="F140" s="1">
        <f ca="1">IFERROR(__xludf.DUMMYFUNCTION("""COMPUTED_VALUE"""),44)</f>
        <v>44</v>
      </c>
      <c r="G140" t="str">
        <f ca="1">IFERROR(__xludf.DUMMYFUNCTION("""COMPUTED_VALUE"""),"Prime Minister")</f>
        <v>Prime Minister</v>
      </c>
      <c r="H140" s="10" t="str">
        <f ca="1">IFERROR(__xludf.DUMMYFUNCTION("""COMPUTED_VALUE"""),"#N/A")</f>
        <v>#N/A</v>
      </c>
      <c r="I140" s="11" t="str">
        <f ca="1">IFERROR(__xludf.DUMMYFUNCTION("""COMPUTED_VALUE"""),"https://www.facebook.com/Xavier-Bettel-76714151717/")</f>
        <v>https://www.facebook.com/Xavier-Bettel-76714151717/</v>
      </c>
      <c r="J140" s="12">
        <f ca="1">IFERROR(__xludf.DUMMYFUNCTION("""COMPUTED_VALUE"""),42205)</f>
        <v>42205</v>
      </c>
      <c r="K140" s="13" t="str">
        <f ca="1">IFERROR(__xludf.DUMMYFUNCTION("""COMPUTED_VALUE"""),"https://twitter.com/Xavier_Bettel")</f>
        <v>https://twitter.com/Xavier_Bettel</v>
      </c>
      <c r="L140" s="12" t="str">
        <f ca="1">IFERROR(__xludf.DUMMYFUNCTION("""COMPUTED_VALUE"""),"Xavier_Bettel")</f>
        <v>Xavier_Bettel</v>
      </c>
      <c r="M140" s="12" t="str">
        <f ca="1">IFERROR(__xludf.DUMMYFUNCTION("""COMPUTED_VALUE"""),"")</f>
        <v/>
      </c>
      <c r="N140" s="12" t="str">
        <f ca="1">IFERROR(__xludf.DUMMYFUNCTION("""COMPUTED_VALUE"""),"77K")</f>
        <v>77K</v>
      </c>
      <c r="O140" s="13" t="str">
        <f ca="1">IFERROR(__xludf.DUMMYFUNCTION("""COMPUTED_VALUE"""),"https://www.instagram.com/xavier.bettel/")</f>
        <v>https://www.instagram.com/xavier.bettel/</v>
      </c>
      <c r="P140" s="12" t="str">
        <f ca="1">IFERROR(__xludf.DUMMYFUNCTION("""COMPUTED_VALUE"""),"xavier.bettel")</f>
        <v>xavier.bettel</v>
      </c>
      <c r="Q140" s="12" t="str">
        <f ca="1">IFERROR(__xludf.DUMMYFUNCTION("""COMPUTED_VALUE"""),"#N/A")</f>
        <v>#N/A</v>
      </c>
      <c r="R140" s="8" t="str">
        <f ca="1">IFERROR(__xludf.DUMMYFUNCTION("""COMPUTED_VALUE"""),"")</f>
        <v/>
      </c>
      <c r="S140" s="3" t="str">
        <f ca="1">IFERROR(__xludf.DUMMYFUNCTION("""COMPUTED_VALUE"""),"")</f>
        <v/>
      </c>
      <c r="T140" s="8" t="str">
        <f ca="1">IFERROR(__xludf.DUMMYFUNCTION("""COMPUTED_VALUE"""),"")</f>
        <v/>
      </c>
      <c r="U140" s="3" t="str">
        <f ca="1">IFERROR(__xludf.DUMMYFUNCTION("""COMPUTED_VALUE"""),"")</f>
        <v/>
      </c>
      <c r="V140" s="8" t="str">
        <f ca="1">IFERROR(__xludf.DUMMYFUNCTION("""COMPUTED_VALUE"""),"")</f>
        <v/>
      </c>
      <c r="W140" s="3" t="str">
        <f ca="1">IFERROR(__xludf.DUMMYFUNCTION("""COMPUTED_VALUE"""),"")</f>
        <v/>
      </c>
      <c r="X140" s="3" t="str">
        <f ca="1">IFERROR(__xludf.DUMMYFUNCTION("""COMPUTED_VALUE"""),"")</f>
        <v/>
      </c>
      <c r="Y140" s="8" t="str">
        <f ca="1">IFERROR(__xludf.DUMMYFUNCTION("""COMPUTED_VALUE"""),"")</f>
        <v/>
      </c>
      <c r="Z140" s="3" t="str">
        <f ca="1">IFERROR(__xludf.DUMMYFUNCTION("""COMPUTED_VALUE"""),"")</f>
        <v/>
      </c>
      <c r="AA140" s="3" t="str">
        <f ca="1">IFERROR(__xludf.DUMMYFUNCTION("""COMPUTED_VALUE"""),"")</f>
        <v/>
      </c>
      <c r="AB140" s="3" t="str">
        <f ca="1">IFERROR(__xludf.DUMMYFUNCTION("""COMPUTED_VALUE"""),"")</f>
        <v/>
      </c>
      <c r="AC140" s="3" t="str">
        <f ca="1">IFERROR(__xludf.DUMMYFUNCTION("""COMPUTED_VALUE"""),"")</f>
        <v/>
      </c>
      <c r="AD140" s="15" t="str">
        <f ca="1">IFERROR(__xludf.DUMMYFUNCTION("""COMPUTED_VALUE"""),"")</f>
        <v/>
      </c>
    </row>
    <row r="141" spans="1:30" ht="12.75">
      <c r="A141" t="str">
        <f ca="1">IFERROR(__xludf.DUMMYFUNCTION("""COMPUTED_VALUE"""),"Czech Republic")</f>
        <v>Czech Republic</v>
      </c>
      <c r="B141" t="str">
        <f ca="1">IFERROR(__xludf.DUMMYFUNCTION("""COMPUTED_VALUE"""),"Europe")</f>
        <v>Europe</v>
      </c>
      <c r="C141" s="4" t="str">
        <f ca="1">IFERROR(__xludf.DUMMYFUNCTION("""COMPUTED_VALUE"""),"Miloš Zeman")</f>
        <v>Miloš Zeman</v>
      </c>
      <c r="D141" t="str">
        <f ca="1">IFERROR(__xludf.DUMMYFUNCTION("""COMPUTED_VALUE"""),"Head of state")</f>
        <v>Head of state</v>
      </c>
      <c r="E141" t="str">
        <f ca="1">IFERROR(__xludf.DUMMYFUNCTION("""COMPUTED_VALUE"""),"Male")</f>
        <v>Male</v>
      </c>
      <c r="F141" s="1">
        <f ca="1">IFERROR(__xludf.DUMMYFUNCTION("""COMPUTED_VALUE"""),73)</f>
        <v>73</v>
      </c>
      <c r="G141" t="str">
        <f ca="1">IFERROR(__xludf.DUMMYFUNCTION("""COMPUTED_VALUE"""),"President")</f>
        <v>President</v>
      </c>
      <c r="H141" s="10">
        <f ca="1">IFERROR(__xludf.DUMMYFUNCTION("""COMPUTED_VALUE"""),115003)</f>
        <v>115003</v>
      </c>
      <c r="I141" s="11" t="str">
        <f ca="1">IFERROR(__xludf.DUMMYFUNCTION("""COMPUTED_VALUE"""),"https://www.facebook.com/prezidentcr/")</f>
        <v>https://www.facebook.com/prezidentcr/</v>
      </c>
      <c r="J141" s="12">
        <f ca="1">IFERROR(__xludf.DUMMYFUNCTION("""COMPUTED_VALUE"""),115003)</f>
        <v>115003</v>
      </c>
      <c r="K141" s="8" t="str">
        <f ca="1">IFERROR(__xludf.DUMMYFUNCTION("""COMPUTED_VALUE"""),"")</f>
        <v/>
      </c>
      <c r="L141" s="12" t="str">
        <f ca="1">IFERROR(__xludf.DUMMYFUNCTION("""COMPUTED_VALUE"""),"")</f>
        <v/>
      </c>
      <c r="M141" s="12" t="str">
        <f ca="1">IFERROR(__xludf.DUMMYFUNCTION("""COMPUTED_VALUE"""),"")</f>
        <v/>
      </c>
      <c r="N141" s="12" t="str">
        <f ca="1">IFERROR(__xludf.DUMMYFUNCTION("""COMPUTED_VALUE"""),"")</f>
        <v/>
      </c>
      <c r="O141" s="8" t="str">
        <f ca="1">IFERROR(__xludf.DUMMYFUNCTION("""COMPUTED_VALUE"""),"")</f>
        <v/>
      </c>
      <c r="P141" s="12" t="str">
        <f ca="1">IFERROR(__xludf.DUMMYFUNCTION("""COMPUTED_VALUE"""),"")</f>
        <v/>
      </c>
      <c r="Q141" s="12" t="str">
        <f ca="1">IFERROR(__xludf.DUMMYFUNCTION("""COMPUTED_VALUE"""),"")</f>
        <v/>
      </c>
      <c r="R141" s="8" t="str">
        <f ca="1">IFERROR(__xludf.DUMMYFUNCTION("""COMPUTED_VALUE"""),"")</f>
        <v/>
      </c>
      <c r="S141" s="3" t="str">
        <f ca="1">IFERROR(__xludf.DUMMYFUNCTION("""COMPUTED_VALUE"""),"")</f>
        <v/>
      </c>
      <c r="T141" s="8" t="str">
        <f ca="1">IFERROR(__xludf.DUMMYFUNCTION("""COMPUTED_VALUE"""),"")</f>
        <v/>
      </c>
      <c r="U141" s="3" t="str">
        <f ca="1">IFERROR(__xludf.DUMMYFUNCTION("""COMPUTED_VALUE"""),"")</f>
        <v/>
      </c>
      <c r="V141" s="8" t="str">
        <f ca="1">IFERROR(__xludf.DUMMYFUNCTION("""COMPUTED_VALUE"""),"")</f>
        <v/>
      </c>
      <c r="W141" s="3" t="str">
        <f ca="1">IFERROR(__xludf.DUMMYFUNCTION("""COMPUTED_VALUE"""),"")</f>
        <v/>
      </c>
      <c r="X141" s="3" t="str">
        <f ca="1">IFERROR(__xludf.DUMMYFUNCTION("""COMPUTED_VALUE"""),"")</f>
        <v/>
      </c>
      <c r="Y141" s="8" t="str">
        <f ca="1">IFERROR(__xludf.DUMMYFUNCTION("""COMPUTED_VALUE"""),"")</f>
        <v/>
      </c>
      <c r="Z141" s="3" t="str">
        <f ca="1">IFERROR(__xludf.DUMMYFUNCTION("""COMPUTED_VALUE"""),"")</f>
        <v/>
      </c>
      <c r="AA141" s="3" t="str">
        <f ca="1">IFERROR(__xludf.DUMMYFUNCTION("""COMPUTED_VALUE"""),"")</f>
        <v/>
      </c>
      <c r="AB141" s="3" t="str">
        <f ca="1">IFERROR(__xludf.DUMMYFUNCTION("""COMPUTED_VALUE"""),"")</f>
        <v/>
      </c>
      <c r="AC141" s="3" t="str">
        <f ca="1">IFERROR(__xludf.DUMMYFUNCTION("""COMPUTED_VALUE"""),"")</f>
        <v/>
      </c>
      <c r="AD141" s="15" t="str">
        <f ca="1">IFERROR(__xludf.DUMMYFUNCTION("""COMPUTED_VALUE"""),"")</f>
        <v/>
      </c>
    </row>
    <row r="142" spans="1:30" ht="12.75">
      <c r="A142" t="str">
        <f ca="1">IFERROR(__xludf.DUMMYFUNCTION("""COMPUTED_VALUE"""),"Burundi")</f>
        <v>Burundi</v>
      </c>
      <c r="B142" t="str">
        <f ca="1">IFERROR(__xludf.DUMMYFUNCTION("""COMPUTED_VALUE"""),"Africa")</f>
        <v>Africa</v>
      </c>
      <c r="C142" s="4" t="str">
        <f ca="1">IFERROR(__xludf.DUMMYFUNCTION("""COMPUTED_VALUE"""),"Pierre Nkurunziza")</f>
        <v>Pierre Nkurunziza</v>
      </c>
      <c r="D142" t="str">
        <f ca="1">IFERROR(__xludf.DUMMYFUNCTION("""COMPUTED_VALUE"""),"Head of both state and government")</f>
        <v>Head of both state and government</v>
      </c>
      <c r="E142" t="str">
        <f ca="1">IFERROR(__xludf.DUMMYFUNCTION("""COMPUTED_VALUE"""),"Male")</f>
        <v>Male</v>
      </c>
      <c r="F142" s="1">
        <f ca="1">IFERROR(__xludf.DUMMYFUNCTION("""COMPUTED_VALUE"""),54)</f>
        <v>54</v>
      </c>
      <c r="G142" t="str">
        <f ca="1">IFERROR(__xludf.DUMMYFUNCTION("""COMPUTED_VALUE"""),"President")</f>
        <v>President</v>
      </c>
      <c r="H142" s="10">
        <f ca="1">IFERROR(__xludf.DUMMYFUNCTION("""COMPUTED_VALUE"""),0)</f>
        <v>0</v>
      </c>
      <c r="I142" s="7" t="str">
        <f ca="1">IFERROR(__xludf.DUMMYFUNCTION("""COMPUTED_VALUE"""),"")</f>
        <v/>
      </c>
      <c r="J142" s="12" t="str">
        <f ca="1">IFERROR(__xludf.DUMMYFUNCTION("""COMPUTED_VALUE"""),"")</f>
        <v/>
      </c>
      <c r="K142" s="13" t="str">
        <f ca="1">IFERROR(__xludf.DUMMYFUNCTION("""COMPUTED_VALUE"""),"https://twitter.com/pnkurunziza")</f>
        <v>https://twitter.com/pnkurunziza</v>
      </c>
      <c r="L142" s="12" t="str">
        <f ca="1">IFERROR(__xludf.DUMMYFUNCTION("""COMPUTED_VALUE"""),"Pnkurunziza")</f>
        <v>Pnkurunziza</v>
      </c>
      <c r="M142" s="12" t="str">
        <f ca="1">IFERROR(__xludf.DUMMYFUNCTION("""COMPUTED_VALUE"""),"")</f>
        <v/>
      </c>
      <c r="N142" s="12" t="str">
        <f ca="1">IFERROR(__xludf.DUMMYFUNCTION("""COMPUTED_VALUE"""),"149K")</f>
        <v>149K</v>
      </c>
      <c r="O142" s="8" t="str">
        <f ca="1">IFERROR(__xludf.DUMMYFUNCTION("""COMPUTED_VALUE"""),"")</f>
        <v/>
      </c>
      <c r="P142" s="12" t="str">
        <f ca="1">IFERROR(__xludf.DUMMYFUNCTION("""COMPUTED_VALUE"""),"")</f>
        <v/>
      </c>
      <c r="Q142" s="12" t="str">
        <f ca="1">IFERROR(__xludf.DUMMYFUNCTION("""COMPUTED_VALUE"""),"")</f>
        <v/>
      </c>
      <c r="R142" s="8" t="str">
        <f ca="1">IFERROR(__xludf.DUMMYFUNCTION("""COMPUTED_VALUE"""),"")</f>
        <v/>
      </c>
      <c r="S142" s="3" t="str">
        <f ca="1">IFERROR(__xludf.DUMMYFUNCTION("""COMPUTED_VALUE"""),"")</f>
        <v/>
      </c>
      <c r="T142" s="8" t="str">
        <f ca="1">IFERROR(__xludf.DUMMYFUNCTION("""COMPUTED_VALUE"""),"")</f>
        <v/>
      </c>
      <c r="U142" s="3" t="str">
        <f ca="1">IFERROR(__xludf.DUMMYFUNCTION("""COMPUTED_VALUE"""),"")</f>
        <v/>
      </c>
      <c r="V142" s="8" t="str">
        <f ca="1">IFERROR(__xludf.DUMMYFUNCTION("""COMPUTED_VALUE"""),"")</f>
        <v/>
      </c>
      <c r="W142" s="3" t="str">
        <f ca="1">IFERROR(__xludf.DUMMYFUNCTION("""COMPUTED_VALUE"""),"")</f>
        <v/>
      </c>
      <c r="X142" s="3" t="str">
        <f ca="1">IFERROR(__xludf.DUMMYFUNCTION("""COMPUTED_VALUE"""),"")</f>
        <v/>
      </c>
      <c r="Y142" s="8" t="str">
        <f ca="1">IFERROR(__xludf.DUMMYFUNCTION("""COMPUTED_VALUE"""),"")</f>
        <v/>
      </c>
      <c r="Z142" s="3" t="str">
        <f ca="1">IFERROR(__xludf.DUMMYFUNCTION("""COMPUTED_VALUE"""),"")</f>
        <v/>
      </c>
      <c r="AA142" s="3" t="str">
        <f ca="1">IFERROR(__xludf.DUMMYFUNCTION("""COMPUTED_VALUE"""),"")</f>
        <v/>
      </c>
      <c r="AB142" s="3" t="str">
        <f ca="1">IFERROR(__xludf.DUMMYFUNCTION("""COMPUTED_VALUE"""),"")</f>
        <v/>
      </c>
      <c r="AC142" s="3" t="str">
        <f ca="1">IFERROR(__xludf.DUMMYFUNCTION("""COMPUTED_VALUE"""),"")</f>
        <v/>
      </c>
      <c r="AD142" s="15" t="str">
        <f ca="1">IFERROR(__xludf.DUMMYFUNCTION("""COMPUTED_VALUE"""),"")</f>
        <v/>
      </c>
    </row>
    <row r="143" spans="1:30" ht="12.75">
      <c r="A143" t="str">
        <f ca="1">IFERROR(__xludf.DUMMYFUNCTION("""COMPUTED_VALUE"""),"Moldova")</f>
        <v>Moldova</v>
      </c>
      <c r="B143" t="str">
        <f ca="1">IFERROR(__xludf.DUMMYFUNCTION("""COMPUTED_VALUE"""),"Europe")</f>
        <v>Europe</v>
      </c>
      <c r="C143" s="4" t="str">
        <f ca="1">IFERROR(__xludf.DUMMYFUNCTION("""COMPUTED_VALUE"""),"Igor Dodon")</f>
        <v>Igor Dodon</v>
      </c>
      <c r="D143" t="str">
        <f ca="1">IFERROR(__xludf.DUMMYFUNCTION("""COMPUTED_VALUE"""),"Head of state")</f>
        <v>Head of state</v>
      </c>
      <c r="E143" t="str">
        <f ca="1">IFERROR(__xludf.DUMMYFUNCTION("""COMPUTED_VALUE"""),"Male")</f>
        <v>Male</v>
      </c>
      <c r="F143" s="1">
        <f ca="1">IFERROR(__xludf.DUMMYFUNCTION("""COMPUTED_VALUE"""),42)</f>
        <v>42</v>
      </c>
      <c r="G143" t="str">
        <f ca="1">IFERROR(__xludf.DUMMYFUNCTION("""COMPUTED_VALUE"""),"President")</f>
        <v>President</v>
      </c>
      <c r="H143" s="10">
        <f ca="1">IFERROR(__xludf.DUMMYFUNCTION("""COMPUTED_VALUE"""),120387)</f>
        <v>120387</v>
      </c>
      <c r="I143" s="11" t="str">
        <f ca="1">IFERROR(__xludf.DUMMYFUNCTION("""COMPUTED_VALUE"""),"https://www.facebook.com/dodon.igor1/")</f>
        <v>https://www.facebook.com/dodon.igor1/</v>
      </c>
      <c r="J143" s="12">
        <f ca="1">IFERROR(__xludf.DUMMYFUNCTION("""COMPUTED_VALUE"""),116951)</f>
        <v>116951</v>
      </c>
      <c r="K143" s="8" t="str">
        <f ca="1">IFERROR(__xludf.DUMMYFUNCTION("""COMPUTED_VALUE"""),"")</f>
        <v/>
      </c>
      <c r="L143" s="12" t="str">
        <f ca="1">IFERROR(__xludf.DUMMYFUNCTION("""COMPUTED_VALUE"""),"")</f>
        <v/>
      </c>
      <c r="M143" s="12" t="str">
        <f ca="1">IFERROR(__xludf.DUMMYFUNCTION("""COMPUTED_VALUE"""),"")</f>
        <v/>
      </c>
      <c r="N143" s="12" t="str">
        <f ca="1">IFERROR(__xludf.DUMMYFUNCTION("""COMPUTED_VALUE"""),"")</f>
        <v/>
      </c>
      <c r="O143" s="8" t="str">
        <f ca="1">IFERROR(__xludf.DUMMYFUNCTION("""COMPUTED_VALUE"""),"")</f>
        <v/>
      </c>
      <c r="P143" s="12" t="str">
        <f ca="1">IFERROR(__xludf.DUMMYFUNCTION("""COMPUTED_VALUE"""),"")</f>
        <v/>
      </c>
      <c r="Q143" s="12" t="str">
        <f ca="1">IFERROR(__xludf.DUMMYFUNCTION("""COMPUTED_VALUE"""),"")</f>
        <v/>
      </c>
      <c r="R143" s="8" t="str">
        <f ca="1">IFERROR(__xludf.DUMMYFUNCTION("""COMPUTED_VALUE"""),"")</f>
        <v/>
      </c>
      <c r="S143" s="3" t="str">
        <f ca="1">IFERROR(__xludf.DUMMYFUNCTION("""COMPUTED_VALUE"""),"")</f>
        <v/>
      </c>
      <c r="T143" s="8" t="str">
        <f ca="1">IFERROR(__xludf.DUMMYFUNCTION("""COMPUTED_VALUE"""),"")</f>
        <v/>
      </c>
      <c r="U143" s="3" t="str">
        <f ca="1">IFERROR(__xludf.DUMMYFUNCTION("""COMPUTED_VALUE"""),"")</f>
        <v/>
      </c>
      <c r="V143" s="13" t="str">
        <f ca="1">IFERROR(__xludf.DUMMYFUNCTION("""COMPUTED_VALUE"""),"https://vk.com/dodonigor")</f>
        <v>https://vk.com/dodonigor</v>
      </c>
      <c r="W143" s="12">
        <f ca="1">IFERROR(__xludf.DUMMYFUNCTION("""COMPUTED_VALUE"""),3436)</f>
        <v>3436</v>
      </c>
      <c r="X143" s="3" t="str">
        <f ca="1">IFERROR(__xludf.DUMMYFUNCTION("""COMPUTED_VALUE"""),"VKontakte")</f>
        <v>VKontakte</v>
      </c>
      <c r="Y143" s="8" t="str">
        <f ca="1">IFERROR(__xludf.DUMMYFUNCTION("""COMPUTED_VALUE"""),"")</f>
        <v/>
      </c>
      <c r="Z143" s="3" t="str">
        <f ca="1">IFERROR(__xludf.DUMMYFUNCTION("""COMPUTED_VALUE"""),"")</f>
        <v/>
      </c>
      <c r="AA143" s="3" t="str">
        <f ca="1">IFERROR(__xludf.DUMMYFUNCTION("""COMPUTED_VALUE"""),"")</f>
        <v/>
      </c>
      <c r="AB143" s="3" t="str">
        <f ca="1">IFERROR(__xludf.DUMMYFUNCTION("""COMPUTED_VALUE"""),"")</f>
        <v/>
      </c>
      <c r="AC143" s="3" t="str">
        <f ca="1">IFERROR(__xludf.DUMMYFUNCTION("""COMPUTED_VALUE"""),"")</f>
        <v/>
      </c>
      <c r="AD143" s="15" t="str">
        <f ca="1">IFERROR(__xludf.DUMMYFUNCTION("""COMPUTED_VALUE"""),"")</f>
        <v/>
      </c>
    </row>
    <row r="144" spans="1:30" ht="12.75">
      <c r="A144" t="str">
        <f ca="1">IFERROR(__xludf.DUMMYFUNCTION("""COMPUTED_VALUE"""),"Somalia")</f>
        <v>Somalia</v>
      </c>
      <c r="B144" t="str">
        <f ca="1">IFERROR(__xludf.DUMMYFUNCTION("""COMPUTED_VALUE"""),"Africa")</f>
        <v>Africa</v>
      </c>
      <c r="C144" s="4" t="str">
        <f ca="1">IFERROR(__xludf.DUMMYFUNCTION("""COMPUTED_VALUE"""),"Mohamed Abdullahi Mohamed")</f>
        <v>Mohamed Abdullahi Mohamed</v>
      </c>
      <c r="D144" t="str">
        <f ca="1">IFERROR(__xludf.DUMMYFUNCTION("""COMPUTED_VALUE"""),"Head of state")</f>
        <v>Head of state</v>
      </c>
      <c r="E144" t="str">
        <f ca="1">IFERROR(__xludf.DUMMYFUNCTION("""COMPUTED_VALUE"""),"Male")</f>
        <v>Male</v>
      </c>
      <c r="F144" s="1">
        <f ca="1">IFERROR(__xludf.DUMMYFUNCTION("""COMPUTED_VALUE"""),55)</f>
        <v>55</v>
      </c>
      <c r="G144" t="str">
        <f ca="1">IFERROR(__xludf.DUMMYFUNCTION("""COMPUTED_VALUE"""),"President")</f>
        <v>President</v>
      </c>
      <c r="H144" s="10" t="str">
        <f ca="1">IFERROR(__xludf.DUMMYFUNCTION("""COMPUTED_VALUE"""),"Loading...")</f>
        <v>Loading...</v>
      </c>
      <c r="I144" s="7" t="str">
        <f ca="1">IFERROR(__xludf.DUMMYFUNCTION("""COMPUTED_VALUE"""),"")</f>
        <v/>
      </c>
      <c r="J144" s="12" t="str">
        <f ca="1">IFERROR(__xludf.DUMMYFUNCTION("""COMPUTED_VALUE"""),"")</f>
        <v/>
      </c>
      <c r="K144" s="13" t="str">
        <f ca="1">IFERROR(__xludf.DUMMYFUNCTION("""COMPUTED_VALUE"""),"https://twitter.com/M_Farmaajo")</f>
        <v>https://twitter.com/M_Farmaajo</v>
      </c>
      <c r="L144" s="12" t="str">
        <f ca="1">IFERROR(__xludf.DUMMYFUNCTION("""COMPUTED_VALUE"""),"M_Farmaajo")</f>
        <v>M_Farmaajo</v>
      </c>
      <c r="M144" s="12" t="str">
        <f ca="1">IFERROR(__xludf.DUMMYFUNCTION("""COMPUTED_VALUE"""),"")</f>
        <v/>
      </c>
      <c r="N144" s="12" t="str">
        <f ca="1">IFERROR(__xludf.DUMMYFUNCTION("""COMPUTED_VALUE"""),"Loading...")</f>
        <v>Loading...</v>
      </c>
      <c r="O144" s="8" t="str">
        <f ca="1">IFERROR(__xludf.DUMMYFUNCTION("""COMPUTED_VALUE"""),"")</f>
        <v/>
      </c>
      <c r="P144" s="12" t="str">
        <f ca="1">IFERROR(__xludf.DUMMYFUNCTION("""COMPUTED_VALUE"""),"")</f>
        <v/>
      </c>
      <c r="Q144" s="12" t="str">
        <f ca="1">IFERROR(__xludf.DUMMYFUNCTION("""COMPUTED_VALUE"""),"")</f>
        <v/>
      </c>
      <c r="R144" s="8" t="str">
        <f ca="1">IFERROR(__xludf.DUMMYFUNCTION("""COMPUTED_VALUE"""),"")</f>
        <v/>
      </c>
      <c r="S144" s="3" t="str">
        <f ca="1">IFERROR(__xludf.DUMMYFUNCTION("""COMPUTED_VALUE"""),"")</f>
        <v/>
      </c>
      <c r="T144" s="8" t="str">
        <f ca="1">IFERROR(__xludf.DUMMYFUNCTION("""COMPUTED_VALUE"""),"")</f>
        <v/>
      </c>
      <c r="U144" s="3" t="str">
        <f ca="1">IFERROR(__xludf.DUMMYFUNCTION("""COMPUTED_VALUE"""),"")</f>
        <v/>
      </c>
      <c r="V144" s="8" t="str">
        <f ca="1">IFERROR(__xludf.DUMMYFUNCTION("""COMPUTED_VALUE"""),"")</f>
        <v/>
      </c>
      <c r="W144" s="3" t="str">
        <f ca="1">IFERROR(__xludf.DUMMYFUNCTION("""COMPUTED_VALUE"""),"")</f>
        <v/>
      </c>
      <c r="X144" s="3" t="str">
        <f ca="1">IFERROR(__xludf.DUMMYFUNCTION("""COMPUTED_VALUE"""),"")</f>
        <v/>
      </c>
      <c r="Y144" s="8" t="str">
        <f ca="1">IFERROR(__xludf.DUMMYFUNCTION("""COMPUTED_VALUE"""),"")</f>
        <v/>
      </c>
      <c r="Z144" s="3" t="str">
        <f ca="1">IFERROR(__xludf.DUMMYFUNCTION("""COMPUTED_VALUE"""),"")</f>
        <v/>
      </c>
      <c r="AA144" s="3" t="str">
        <f ca="1">IFERROR(__xludf.DUMMYFUNCTION("""COMPUTED_VALUE"""),"")</f>
        <v/>
      </c>
      <c r="AB144" s="3" t="str">
        <f ca="1">IFERROR(__xludf.DUMMYFUNCTION("""COMPUTED_VALUE"""),"")</f>
        <v/>
      </c>
      <c r="AC144" s="3" t="str">
        <f ca="1">IFERROR(__xludf.DUMMYFUNCTION("""COMPUTED_VALUE"""),"")</f>
        <v/>
      </c>
      <c r="AD144" s="15" t="str">
        <f ca="1">IFERROR(__xludf.DUMMYFUNCTION("""COMPUTED_VALUE"""),"")</f>
        <v/>
      </c>
    </row>
    <row r="145" spans="1:30" ht="12.75">
      <c r="A145" t="str">
        <f ca="1">IFERROR(__xludf.DUMMYFUNCTION("""COMPUTED_VALUE"""),"South Korea")</f>
        <v>South Korea</v>
      </c>
      <c r="B145" t="str">
        <f ca="1">IFERROR(__xludf.DUMMYFUNCTION("""COMPUTED_VALUE"""),"Asia")</f>
        <v>Asia</v>
      </c>
      <c r="C145" s="4" t="str">
        <f ca="1">IFERROR(__xludf.DUMMYFUNCTION("""COMPUTED_VALUE"""),"Lee Nak-yeon")</f>
        <v>Lee Nak-yeon</v>
      </c>
      <c r="D145" t="str">
        <f ca="1">IFERROR(__xludf.DUMMYFUNCTION("""COMPUTED_VALUE"""),"Head of government")</f>
        <v>Head of government</v>
      </c>
      <c r="E145" t="str">
        <f ca="1">IFERROR(__xludf.DUMMYFUNCTION("""COMPUTED_VALUE"""),"Male")</f>
        <v>Male</v>
      </c>
      <c r="F145" s="1">
        <f ca="1">IFERROR(__xludf.DUMMYFUNCTION("""COMPUTED_VALUE"""),66)</f>
        <v>66</v>
      </c>
      <c r="G145" t="str">
        <f ca="1">IFERROR(__xludf.DUMMYFUNCTION("""COMPUTED_VALUE"""),"Prime Minister")</f>
        <v>Prime Minister</v>
      </c>
      <c r="H145" s="10">
        <f ca="1">IFERROR(__xludf.DUMMYFUNCTION("""COMPUTED_VALUE"""),47884)</f>
        <v>47884</v>
      </c>
      <c r="I145" s="11" t="str">
        <f ca="1">IFERROR(__xludf.DUMMYFUNCTION("""COMPUTED_VALUE"""),"https://www.facebook.com/21nylee/")</f>
        <v>https://www.facebook.com/21nylee/</v>
      </c>
      <c r="J145" s="12">
        <f ca="1">IFERROR(__xludf.DUMMYFUNCTION("""COMPUTED_VALUE"""),47884)</f>
        <v>47884</v>
      </c>
      <c r="K145" s="13" t="str">
        <f ca="1">IFERROR(__xludf.DUMMYFUNCTION("""COMPUTED_VALUE"""),"https://twitter.com/nylee21")</f>
        <v>https://twitter.com/nylee21</v>
      </c>
      <c r="L145" s="12" t="str">
        <f ca="1">IFERROR(__xludf.DUMMYFUNCTION("""COMPUTED_VALUE"""),"Nylee21")</f>
        <v>Nylee21</v>
      </c>
      <c r="M145" s="12" t="str">
        <f ca="1">IFERROR(__xludf.DUMMYFUNCTION("""COMPUTED_VALUE"""),"")</f>
        <v/>
      </c>
      <c r="N145" s="12" t="str">
        <f ca="1">IFERROR(__xludf.DUMMYFUNCTION("""COMPUTED_VALUE"""),"120K")</f>
        <v>120K</v>
      </c>
      <c r="O145" s="8" t="str">
        <f ca="1">IFERROR(__xludf.DUMMYFUNCTION("""COMPUTED_VALUE"""),"")</f>
        <v/>
      </c>
      <c r="P145" s="12" t="str">
        <f ca="1">IFERROR(__xludf.DUMMYFUNCTION("""COMPUTED_VALUE"""),"")</f>
        <v/>
      </c>
      <c r="Q145" s="12" t="str">
        <f ca="1">IFERROR(__xludf.DUMMYFUNCTION("""COMPUTED_VALUE"""),"")</f>
        <v/>
      </c>
      <c r="R145" s="8" t="str">
        <f ca="1">IFERROR(__xludf.DUMMYFUNCTION("""COMPUTED_VALUE"""),"")</f>
        <v/>
      </c>
      <c r="S145" s="3" t="str">
        <f ca="1">IFERROR(__xludf.DUMMYFUNCTION("""COMPUTED_VALUE"""),"")</f>
        <v/>
      </c>
      <c r="T145" s="8" t="str">
        <f ca="1">IFERROR(__xludf.DUMMYFUNCTION("""COMPUTED_VALUE"""),"")</f>
        <v/>
      </c>
      <c r="U145" s="3" t="str">
        <f ca="1">IFERROR(__xludf.DUMMYFUNCTION("""COMPUTED_VALUE"""),"")</f>
        <v/>
      </c>
      <c r="V145" s="8" t="str">
        <f ca="1">IFERROR(__xludf.DUMMYFUNCTION("""COMPUTED_VALUE"""),"")</f>
        <v/>
      </c>
      <c r="W145" s="3" t="str">
        <f ca="1">IFERROR(__xludf.DUMMYFUNCTION("""COMPUTED_VALUE"""),"")</f>
        <v/>
      </c>
      <c r="X145" s="3" t="str">
        <f ca="1">IFERROR(__xludf.DUMMYFUNCTION("""COMPUTED_VALUE"""),"")</f>
        <v/>
      </c>
      <c r="Y145" s="8" t="str">
        <f ca="1">IFERROR(__xludf.DUMMYFUNCTION("""COMPUTED_VALUE"""),"")</f>
        <v/>
      </c>
      <c r="Z145" s="3" t="str">
        <f ca="1">IFERROR(__xludf.DUMMYFUNCTION("""COMPUTED_VALUE"""),"")</f>
        <v/>
      </c>
      <c r="AA145" s="3" t="str">
        <f ca="1">IFERROR(__xludf.DUMMYFUNCTION("""COMPUTED_VALUE"""),"")</f>
        <v/>
      </c>
      <c r="AB145" s="3" t="str">
        <f ca="1">IFERROR(__xludf.DUMMYFUNCTION("""COMPUTED_VALUE"""),"")</f>
        <v/>
      </c>
      <c r="AC145" s="3" t="str">
        <f ca="1">IFERROR(__xludf.DUMMYFUNCTION("""COMPUTED_VALUE"""),"")</f>
        <v/>
      </c>
      <c r="AD145" s="15" t="str">
        <f ca="1">IFERROR(__xludf.DUMMYFUNCTION("""COMPUTED_VALUE"""),"")</f>
        <v/>
      </c>
    </row>
    <row r="146" spans="1:30" ht="12.75">
      <c r="A146" t="str">
        <f ca="1">IFERROR(__xludf.DUMMYFUNCTION("""COMPUTED_VALUE"""),"Switzerland")</f>
        <v>Switzerland</v>
      </c>
      <c r="B146" t="str">
        <f ca="1">IFERROR(__xludf.DUMMYFUNCTION("""COMPUTED_VALUE"""),"Europe")</f>
        <v>Europe</v>
      </c>
      <c r="C146" s="4" t="str">
        <f ca="1">IFERROR(__xludf.DUMMYFUNCTION("""COMPUTED_VALUE"""),"Alain Berset")</f>
        <v>Alain Berset</v>
      </c>
      <c r="D146" t="str">
        <f ca="1">IFERROR(__xludf.DUMMYFUNCTION("""COMPUTED_VALUE"""),"Head of both state and government")</f>
        <v>Head of both state and government</v>
      </c>
      <c r="E146" t="str">
        <f ca="1">IFERROR(__xludf.DUMMYFUNCTION("""COMPUTED_VALUE"""),"Male")</f>
        <v>Male</v>
      </c>
      <c r="F146" s="1">
        <f ca="1">IFERROR(__xludf.DUMMYFUNCTION("""COMPUTED_VALUE"""),45)</f>
        <v>45</v>
      </c>
      <c r="G146" t="str">
        <f ca="1">IFERROR(__xludf.DUMMYFUNCTION("""COMPUTED_VALUE"""),"Vice President")</f>
        <v>Vice President</v>
      </c>
      <c r="H146" s="10" t="str">
        <f ca="1">IFERROR(__xludf.DUMMYFUNCTION("""COMPUTED_VALUE"""),"#N/A")</f>
        <v>#N/A</v>
      </c>
      <c r="I146" s="11" t="str">
        <f ca="1">IFERROR(__xludf.DUMMYFUNCTION("""COMPUTED_VALUE"""),"https://www.facebook.com/BersetAlain/")</f>
        <v>https://www.facebook.com/BersetAlain/</v>
      </c>
      <c r="J146" s="12">
        <f ca="1">IFERROR(__xludf.DUMMYFUNCTION("""COMPUTED_VALUE"""),15656)</f>
        <v>15656</v>
      </c>
      <c r="K146" s="13" t="str">
        <f ca="1">IFERROR(__xludf.DUMMYFUNCTION("""COMPUTED_VALUE"""),"https://twitter.com/alain_berset")</f>
        <v>https://twitter.com/alain_berset</v>
      </c>
      <c r="L146" s="12" t="str">
        <f ca="1">IFERROR(__xludf.DUMMYFUNCTION("""COMPUTED_VALUE"""),"Alain_Berset")</f>
        <v>Alain_Berset</v>
      </c>
      <c r="M146" s="12" t="str">
        <f ca="1">IFERROR(__xludf.DUMMYFUNCTION("""COMPUTED_VALUE"""),"")</f>
        <v/>
      </c>
      <c r="N146" s="12" t="str">
        <f ca="1">IFERROR(__xludf.DUMMYFUNCTION("""COMPUTED_VALUE"""),"104K")</f>
        <v>104K</v>
      </c>
      <c r="O146" s="13" t="str">
        <f ca="1">IFERROR(__xludf.DUMMYFUNCTION("""COMPUTED_VALUE"""),"https://www.instagram.com/alain.berset/")</f>
        <v>https://www.instagram.com/alain.berset/</v>
      </c>
      <c r="P146" s="12" t="str">
        <f ca="1">IFERROR(__xludf.DUMMYFUNCTION("""COMPUTED_VALUE"""),"alain.berset")</f>
        <v>alain.berset</v>
      </c>
      <c r="Q146" s="12" t="str">
        <f ca="1">IFERROR(__xludf.DUMMYFUNCTION("""COMPUTED_VALUE"""),"#N/A")</f>
        <v>#N/A</v>
      </c>
      <c r="R146" s="8" t="str">
        <f ca="1">IFERROR(__xludf.DUMMYFUNCTION("""COMPUTED_VALUE"""),"")</f>
        <v/>
      </c>
      <c r="S146" s="3" t="str">
        <f ca="1">IFERROR(__xludf.DUMMYFUNCTION("""COMPUTED_VALUE"""),"")</f>
        <v/>
      </c>
      <c r="T146" s="8" t="str">
        <f ca="1">IFERROR(__xludf.DUMMYFUNCTION("""COMPUTED_VALUE"""),"")</f>
        <v/>
      </c>
      <c r="U146" s="3" t="str">
        <f ca="1">IFERROR(__xludf.DUMMYFUNCTION("""COMPUTED_VALUE"""),"")</f>
        <v/>
      </c>
      <c r="V146" s="8" t="str">
        <f ca="1">IFERROR(__xludf.DUMMYFUNCTION("""COMPUTED_VALUE"""),"")</f>
        <v/>
      </c>
      <c r="W146" s="3" t="str">
        <f ca="1">IFERROR(__xludf.DUMMYFUNCTION("""COMPUTED_VALUE"""),"")</f>
        <v/>
      </c>
      <c r="X146" s="3" t="str">
        <f ca="1">IFERROR(__xludf.DUMMYFUNCTION("""COMPUTED_VALUE"""),"")</f>
        <v/>
      </c>
      <c r="Y146" s="8" t="str">
        <f ca="1">IFERROR(__xludf.DUMMYFUNCTION("""COMPUTED_VALUE"""),"")</f>
        <v/>
      </c>
      <c r="Z146" s="3" t="str">
        <f ca="1">IFERROR(__xludf.DUMMYFUNCTION("""COMPUTED_VALUE"""),"")</f>
        <v/>
      </c>
      <c r="AA146" s="3" t="str">
        <f ca="1">IFERROR(__xludf.DUMMYFUNCTION("""COMPUTED_VALUE"""),"")</f>
        <v/>
      </c>
      <c r="AB146" s="3" t="str">
        <f ca="1">IFERROR(__xludf.DUMMYFUNCTION("""COMPUTED_VALUE"""),"")</f>
        <v/>
      </c>
      <c r="AC146" s="3" t="str">
        <f ca="1">IFERROR(__xludf.DUMMYFUNCTION("""COMPUTED_VALUE"""),"")</f>
        <v/>
      </c>
      <c r="AD146" s="15" t="str">
        <f ca="1">IFERROR(__xludf.DUMMYFUNCTION("""COMPUTED_VALUE"""),"")</f>
        <v/>
      </c>
    </row>
    <row r="147" spans="1:30" ht="12.75">
      <c r="A147" t="str">
        <f ca="1">IFERROR(__xludf.DUMMYFUNCTION("""COMPUTED_VALUE"""),"Armenia")</f>
        <v>Armenia</v>
      </c>
      <c r="B147" t="str">
        <f ca="1">IFERROR(__xludf.DUMMYFUNCTION("""COMPUTED_VALUE"""),"Asia")</f>
        <v>Asia</v>
      </c>
      <c r="C147" s="4" t="str">
        <f ca="1">IFERROR(__xludf.DUMMYFUNCTION("""COMPUTED_VALUE"""),"Karen Karapetyan")</f>
        <v>Karen Karapetyan</v>
      </c>
      <c r="D147" t="str">
        <f ca="1">IFERROR(__xludf.DUMMYFUNCTION("""COMPUTED_VALUE"""),"Head of government")</f>
        <v>Head of government</v>
      </c>
      <c r="E147" t="str">
        <f ca="1">IFERROR(__xludf.DUMMYFUNCTION("""COMPUTED_VALUE"""),"Male")</f>
        <v>Male</v>
      </c>
      <c r="F147" s="1">
        <f ca="1">IFERROR(__xludf.DUMMYFUNCTION("""COMPUTED_VALUE"""),54)</f>
        <v>54</v>
      </c>
      <c r="G147" t="str">
        <f ca="1">IFERROR(__xludf.DUMMYFUNCTION("""COMPUTED_VALUE"""),"Prime Minister")</f>
        <v>Prime Minister</v>
      </c>
      <c r="H147" s="10" t="str">
        <f ca="1">IFERROR(__xludf.DUMMYFUNCTION("""COMPUTED_VALUE"""),"#N/A")</f>
        <v>#N/A</v>
      </c>
      <c r="I147" s="11" t="str">
        <f ca="1">IFERROR(__xludf.DUMMYFUNCTION("""COMPUTED_VALUE"""),"https://www.facebook.com/Karen.Karapetyan/")</f>
        <v>https://www.facebook.com/Karen.Karapetyan/</v>
      </c>
      <c r="J147" s="12" t="str">
        <f ca="1">IFERROR(__xludf.DUMMYFUNCTION("""COMPUTED_VALUE"""),"")</f>
        <v/>
      </c>
      <c r="K147" s="8" t="str">
        <f ca="1">IFERROR(__xludf.DUMMYFUNCTION("""COMPUTED_VALUE"""),"")</f>
        <v/>
      </c>
      <c r="L147" s="12" t="str">
        <f ca="1">IFERROR(__xludf.DUMMYFUNCTION("""COMPUTED_VALUE"""),"")</f>
        <v/>
      </c>
      <c r="M147" s="12" t="str">
        <f ca="1">IFERROR(__xludf.DUMMYFUNCTION("""COMPUTED_VALUE"""),"")</f>
        <v/>
      </c>
      <c r="N147" s="12" t="str">
        <f ca="1">IFERROR(__xludf.DUMMYFUNCTION("""COMPUTED_VALUE"""),"")</f>
        <v/>
      </c>
      <c r="O147" s="13" t="str">
        <f ca="1">IFERROR(__xludf.DUMMYFUNCTION("""COMPUTED_VALUE"""),"https://www.instagram.com/karapetyan_pm/")</f>
        <v>https://www.instagram.com/karapetyan_pm/</v>
      </c>
      <c r="P147" s="12" t="str">
        <f ca="1">IFERROR(__xludf.DUMMYFUNCTION("""COMPUTED_VALUE"""),"karapetyan_pm")</f>
        <v>karapetyan_pm</v>
      </c>
      <c r="Q147" s="12" t="str">
        <f ca="1">IFERROR(__xludf.DUMMYFUNCTION("""COMPUTED_VALUE"""),"#N/A")</f>
        <v>#N/A</v>
      </c>
      <c r="R147" s="8" t="str">
        <f ca="1">IFERROR(__xludf.DUMMYFUNCTION("""COMPUTED_VALUE"""),"")</f>
        <v/>
      </c>
      <c r="S147" s="3" t="str">
        <f ca="1">IFERROR(__xludf.DUMMYFUNCTION("""COMPUTED_VALUE"""),"")</f>
        <v/>
      </c>
      <c r="T147" s="8" t="str">
        <f ca="1">IFERROR(__xludf.DUMMYFUNCTION("""COMPUTED_VALUE"""),"")</f>
        <v/>
      </c>
      <c r="U147" s="3" t="str">
        <f ca="1">IFERROR(__xludf.DUMMYFUNCTION("""COMPUTED_VALUE"""),"")</f>
        <v/>
      </c>
      <c r="V147" s="8" t="str">
        <f ca="1">IFERROR(__xludf.DUMMYFUNCTION("""COMPUTED_VALUE"""),"")</f>
        <v/>
      </c>
      <c r="W147" s="3" t="str">
        <f ca="1">IFERROR(__xludf.DUMMYFUNCTION("""COMPUTED_VALUE"""),"")</f>
        <v/>
      </c>
      <c r="X147" s="3" t="str">
        <f ca="1">IFERROR(__xludf.DUMMYFUNCTION("""COMPUTED_VALUE"""),"")</f>
        <v/>
      </c>
      <c r="Y147" s="8" t="str">
        <f ca="1">IFERROR(__xludf.DUMMYFUNCTION("""COMPUTED_VALUE"""),"")</f>
        <v/>
      </c>
      <c r="Z147" s="3" t="str">
        <f ca="1">IFERROR(__xludf.DUMMYFUNCTION("""COMPUTED_VALUE"""),"")</f>
        <v/>
      </c>
      <c r="AA147" s="3" t="str">
        <f ca="1">IFERROR(__xludf.DUMMYFUNCTION("""COMPUTED_VALUE"""),"")</f>
        <v/>
      </c>
      <c r="AB147" s="3" t="str">
        <f ca="1">IFERROR(__xludf.DUMMYFUNCTION("""COMPUTED_VALUE"""),"")</f>
        <v/>
      </c>
      <c r="AC147" s="3" t="str">
        <f ca="1">IFERROR(__xludf.DUMMYFUNCTION("""COMPUTED_VALUE"""),"")</f>
        <v/>
      </c>
      <c r="AD147" s="15" t="str">
        <f ca="1">IFERROR(__xludf.DUMMYFUNCTION("""COMPUTED_VALUE"""),"")</f>
        <v/>
      </c>
    </row>
    <row r="148" spans="1:30" ht="12.75">
      <c r="A148" t="str">
        <f ca="1">IFERROR(__xludf.DUMMYFUNCTION("""COMPUTED_VALUE"""),"Albania")</f>
        <v>Albania</v>
      </c>
      <c r="B148" t="str">
        <f ca="1">IFERROR(__xludf.DUMMYFUNCTION("""COMPUTED_VALUE"""),"Europe")</f>
        <v>Europe</v>
      </c>
      <c r="C148" s="4" t="str">
        <f ca="1">IFERROR(__xludf.DUMMYFUNCTION("""COMPUTED_VALUE"""),"Ilir Meta")</f>
        <v>Ilir Meta</v>
      </c>
      <c r="D148" t="str">
        <f ca="1">IFERROR(__xludf.DUMMYFUNCTION("""COMPUTED_VALUE"""),"Head of state")</f>
        <v>Head of state</v>
      </c>
      <c r="E148" t="str">
        <f ca="1">IFERROR(__xludf.DUMMYFUNCTION("""COMPUTED_VALUE"""),"Male")</f>
        <v>Male</v>
      </c>
      <c r="F148" s="1">
        <f ca="1">IFERROR(__xludf.DUMMYFUNCTION("""COMPUTED_VALUE"""),48)</f>
        <v>48</v>
      </c>
      <c r="G148" t="str">
        <f ca="1">IFERROR(__xludf.DUMMYFUNCTION("""COMPUTED_VALUE"""),"President")</f>
        <v>President</v>
      </c>
      <c r="H148" s="10">
        <f ca="1">IFERROR(__xludf.DUMMYFUNCTION("""COMPUTED_VALUE"""),0)</f>
        <v>0</v>
      </c>
      <c r="I148" s="11" t="str">
        <f ca="1">IFERROR(__xludf.DUMMYFUNCTION("""COMPUTED_VALUE"""),"https://www.facebook.com/ilirmetaj/")</f>
        <v>https://www.facebook.com/ilirmetaj/</v>
      </c>
      <c r="J148" s="12" t="str">
        <f ca="1">IFERROR(__xludf.DUMMYFUNCTION("""COMPUTED_VALUE"""),"")</f>
        <v/>
      </c>
      <c r="K148" s="8" t="str">
        <f ca="1">IFERROR(__xludf.DUMMYFUNCTION("""COMPUTED_VALUE"""),"")</f>
        <v/>
      </c>
      <c r="L148" s="12" t="str">
        <f ca="1">IFERROR(__xludf.DUMMYFUNCTION("""COMPUTED_VALUE"""),"")</f>
        <v/>
      </c>
      <c r="M148" s="12" t="str">
        <f ca="1">IFERROR(__xludf.DUMMYFUNCTION("""COMPUTED_VALUE"""),"")</f>
        <v/>
      </c>
      <c r="N148" s="12" t="str">
        <f ca="1">IFERROR(__xludf.DUMMYFUNCTION("""COMPUTED_VALUE"""),"")</f>
        <v/>
      </c>
      <c r="O148" s="8" t="str">
        <f ca="1">IFERROR(__xludf.DUMMYFUNCTION("""COMPUTED_VALUE"""),"")</f>
        <v/>
      </c>
      <c r="P148" s="12" t="str">
        <f ca="1">IFERROR(__xludf.DUMMYFUNCTION("""COMPUTED_VALUE"""),"")</f>
        <v/>
      </c>
      <c r="Q148" s="12" t="str">
        <f ca="1">IFERROR(__xludf.DUMMYFUNCTION("""COMPUTED_VALUE"""),"")</f>
        <v/>
      </c>
      <c r="R148" s="8" t="str">
        <f ca="1">IFERROR(__xludf.DUMMYFUNCTION("""COMPUTED_VALUE"""),"")</f>
        <v/>
      </c>
      <c r="S148" s="3" t="str">
        <f ca="1">IFERROR(__xludf.DUMMYFUNCTION("""COMPUTED_VALUE"""),"")</f>
        <v/>
      </c>
      <c r="T148" s="8" t="str">
        <f ca="1">IFERROR(__xludf.DUMMYFUNCTION("""COMPUTED_VALUE"""),"")</f>
        <v/>
      </c>
      <c r="U148" s="3" t="str">
        <f ca="1">IFERROR(__xludf.DUMMYFUNCTION("""COMPUTED_VALUE"""),"")</f>
        <v/>
      </c>
      <c r="V148" s="8" t="str">
        <f ca="1">IFERROR(__xludf.DUMMYFUNCTION("""COMPUTED_VALUE"""),"")</f>
        <v/>
      </c>
      <c r="W148" s="3" t="str">
        <f ca="1">IFERROR(__xludf.DUMMYFUNCTION("""COMPUTED_VALUE"""),"")</f>
        <v/>
      </c>
      <c r="X148" s="3" t="str">
        <f ca="1">IFERROR(__xludf.DUMMYFUNCTION("""COMPUTED_VALUE"""),"")</f>
        <v/>
      </c>
      <c r="Y148" s="8" t="str">
        <f ca="1">IFERROR(__xludf.DUMMYFUNCTION("""COMPUTED_VALUE"""),"")</f>
        <v/>
      </c>
      <c r="Z148" s="3" t="str">
        <f ca="1">IFERROR(__xludf.DUMMYFUNCTION("""COMPUTED_VALUE"""),"")</f>
        <v/>
      </c>
      <c r="AA148" s="3" t="str">
        <f ca="1">IFERROR(__xludf.DUMMYFUNCTION("""COMPUTED_VALUE"""),"")</f>
        <v/>
      </c>
      <c r="AB148" s="3" t="str">
        <f ca="1">IFERROR(__xludf.DUMMYFUNCTION("""COMPUTED_VALUE"""),"")</f>
        <v/>
      </c>
      <c r="AC148" s="3" t="str">
        <f ca="1">IFERROR(__xludf.DUMMYFUNCTION("""COMPUTED_VALUE"""),"")</f>
        <v/>
      </c>
      <c r="AD148" s="15" t="str">
        <f ca="1">IFERROR(__xludf.DUMMYFUNCTION("""COMPUTED_VALUE"""),"")</f>
        <v/>
      </c>
    </row>
    <row r="149" spans="1:30" ht="12.75">
      <c r="A149" t="str">
        <f ca="1">IFERROR(__xludf.DUMMYFUNCTION("""COMPUTED_VALUE"""),"Croatia")</f>
        <v>Croatia</v>
      </c>
      <c r="B149" t="str">
        <f ca="1">IFERROR(__xludf.DUMMYFUNCTION("""COMPUTED_VALUE"""),"Europe")</f>
        <v>Europe</v>
      </c>
      <c r="C149" s="4" t="str">
        <f ca="1">IFERROR(__xludf.DUMMYFUNCTION("""COMPUTED_VALUE"""),"Andrej Plenković")</f>
        <v>Andrej Plenković</v>
      </c>
      <c r="D149" t="str">
        <f ca="1">IFERROR(__xludf.DUMMYFUNCTION("""COMPUTED_VALUE"""),"Head of government")</f>
        <v>Head of government</v>
      </c>
      <c r="E149" t="str">
        <f ca="1">IFERROR(__xludf.DUMMYFUNCTION("""COMPUTED_VALUE"""),"Male")</f>
        <v>Male</v>
      </c>
      <c r="F149" s="1">
        <f ca="1">IFERROR(__xludf.DUMMYFUNCTION("""COMPUTED_VALUE"""),47)</f>
        <v>47</v>
      </c>
      <c r="G149" t="str">
        <f ca="1">IFERROR(__xludf.DUMMYFUNCTION("""COMPUTED_VALUE"""),"Prime Minister")</f>
        <v>Prime Minister</v>
      </c>
      <c r="H149" s="10">
        <f ca="1">IFERROR(__xludf.DUMMYFUNCTION("""COMPUTED_VALUE"""),65283)</f>
        <v>65283</v>
      </c>
      <c r="I149" s="11" t="str">
        <f ca="1">IFERROR(__xludf.DUMMYFUNCTION("""COMPUTED_VALUE"""),"https://www.facebook.com/andrej.plenkovic.rh/")</f>
        <v>https://www.facebook.com/andrej.plenkovic.rh/</v>
      </c>
      <c r="J149" s="12">
        <f ca="1">IFERROR(__xludf.DUMMYFUNCTION("""COMPUTED_VALUE"""),65283)</f>
        <v>65283</v>
      </c>
      <c r="K149" s="13" t="str">
        <f ca="1">IFERROR(__xludf.DUMMYFUNCTION("""COMPUTED_VALUE"""),"https://twitter.com/AndrejPlenkovic")</f>
        <v>https://twitter.com/AndrejPlenkovic</v>
      </c>
      <c r="L149" s="12" t="str">
        <f ca="1">IFERROR(__xludf.DUMMYFUNCTION("""COMPUTED_VALUE"""),"Andrejplenkovic")</f>
        <v>Andrejplenkovic</v>
      </c>
      <c r="M149" s="12" t="str">
        <f ca="1">IFERROR(__xludf.DUMMYFUNCTION("""COMPUTED_VALUE"""),"")</f>
        <v/>
      </c>
      <c r="N149" s="12" t="str">
        <f ca="1">IFERROR(__xludf.DUMMYFUNCTION("""COMPUTED_VALUE"""),"29K")</f>
        <v>29K</v>
      </c>
      <c r="O149" s="8" t="str">
        <f ca="1">IFERROR(__xludf.DUMMYFUNCTION("""COMPUTED_VALUE"""),"")</f>
        <v/>
      </c>
      <c r="P149" s="12" t="str">
        <f ca="1">IFERROR(__xludf.DUMMYFUNCTION("""COMPUTED_VALUE"""),"")</f>
        <v/>
      </c>
      <c r="Q149" s="12" t="str">
        <f ca="1">IFERROR(__xludf.DUMMYFUNCTION("""COMPUTED_VALUE"""),"")</f>
        <v/>
      </c>
      <c r="R149" s="8" t="str">
        <f ca="1">IFERROR(__xludf.DUMMYFUNCTION("""COMPUTED_VALUE"""),"")</f>
        <v/>
      </c>
      <c r="S149" s="3" t="str">
        <f ca="1">IFERROR(__xludf.DUMMYFUNCTION("""COMPUTED_VALUE"""),"")</f>
        <v/>
      </c>
      <c r="T149" s="8" t="str">
        <f ca="1">IFERROR(__xludf.DUMMYFUNCTION("""COMPUTED_VALUE"""),"")</f>
        <v/>
      </c>
      <c r="U149" s="3" t="str">
        <f ca="1">IFERROR(__xludf.DUMMYFUNCTION("""COMPUTED_VALUE"""),"")</f>
        <v/>
      </c>
      <c r="V149" s="8" t="str">
        <f ca="1">IFERROR(__xludf.DUMMYFUNCTION("""COMPUTED_VALUE"""),"")</f>
        <v/>
      </c>
      <c r="W149" s="3" t="str">
        <f ca="1">IFERROR(__xludf.DUMMYFUNCTION("""COMPUTED_VALUE"""),"")</f>
        <v/>
      </c>
      <c r="X149" s="3" t="str">
        <f ca="1">IFERROR(__xludf.DUMMYFUNCTION("""COMPUTED_VALUE"""),"")</f>
        <v/>
      </c>
      <c r="Y149" s="8" t="str">
        <f ca="1">IFERROR(__xludf.DUMMYFUNCTION("""COMPUTED_VALUE"""),"")</f>
        <v/>
      </c>
      <c r="Z149" s="3" t="str">
        <f ca="1">IFERROR(__xludf.DUMMYFUNCTION("""COMPUTED_VALUE"""),"")</f>
        <v/>
      </c>
      <c r="AA149" s="3" t="str">
        <f ca="1">IFERROR(__xludf.DUMMYFUNCTION("""COMPUTED_VALUE"""),"")</f>
        <v/>
      </c>
      <c r="AB149" s="3" t="str">
        <f ca="1">IFERROR(__xludf.DUMMYFUNCTION("""COMPUTED_VALUE"""),"")</f>
        <v/>
      </c>
      <c r="AC149" s="3" t="str">
        <f ca="1">IFERROR(__xludf.DUMMYFUNCTION("""COMPUTED_VALUE"""),"")</f>
        <v/>
      </c>
      <c r="AD149" s="15" t="str">
        <f ca="1">IFERROR(__xludf.DUMMYFUNCTION("""COMPUTED_VALUE"""),"")</f>
        <v/>
      </c>
    </row>
    <row r="150" spans="1:30" ht="12.75">
      <c r="A150" t="str">
        <f ca="1">IFERROR(__xludf.DUMMYFUNCTION("""COMPUTED_VALUE"""),"Botswana")</f>
        <v>Botswana</v>
      </c>
      <c r="B150" t="str">
        <f ca="1">IFERROR(__xludf.DUMMYFUNCTION("""COMPUTED_VALUE"""),"Africa")</f>
        <v>Africa</v>
      </c>
      <c r="C150" s="4" t="str">
        <f ca="1">IFERROR(__xludf.DUMMYFUNCTION("""COMPUTED_VALUE"""),"Ian Khama")</f>
        <v>Ian Khama</v>
      </c>
      <c r="D150" t="str">
        <f ca="1">IFERROR(__xludf.DUMMYFUNCTION("""COMPUTED_VALUE"""),"Head of both state and government")</f>
        <v>Head of both state and government</v>
      </c>
      <c r="E150" t="str">
        <f ca="1">IFERROR(__xludf.DUMMYFUNCTION("""COMPUTED_VALUE"""),"Male")</f>
        <v>Male</v>
      </c>
      <c r="F150" s="1">
        <f ca="1">IFERROR(__xludf.DUMMYFUNCTION("""COMPUTED_VALUE"""),64)</f>
        <v>64</v>
      </c>
      <c r="G150" t="str">
        <f ca="1">IFERROR(__xludf.DUMMYFUNCTION("""COMPUTED_VALUE"""),"President")</f>
        <v>President</v>
      </c>
      <c r="H150" s="10">
        <f ca="1">IFERROR(__xludf.DUMMYFUNCTION("""COMPUTED_VALUE"""),142306)</f>
        <v>142306</v>
      </c>
      <c r="I150" s="11" t="str">
        <f ca="1">IFERROR(__xludf.DUMMYFUNCTION("""COMPUTED_VALUE"""),"https://www.facebook.com/Seretse-Khama-Ian-Khama-667630409972128/")</f>
        <v>https://www.facebook.com/Seretse-Khama-Ian-Khama-667630409972128/</v>
      </c>
      <c r="J150" s="12">
        <f ca="1">IFERROR(__xludf.DUMMYFUNCTION("""COMPUTED_VALUE"""),142306)</f>
        <v>142306</v>
      </c>
      <c r="K150" s="8" t="str">
        <f ca="1">IFERROR(__xludf.DUMMYFUNCTION("""COMPUTED_VALUE"""),"")</f>
        <v/>
      </c>
      <c r="L150" s="12" t="str">
        <f ca="1">IFERROR(__xludf.DUMMYFUNCTION("""COMPUTED_VALUE"""),"")</f>
        <v/>
      </c>
      <c r="M150" s="12" t="str">
        <f ca="1">IFERROR(__xludf.DUMMYFUNCTION("""COMPUTED_VALUE"""),"")</f>
        <v/>
      </c>
      <c r="N150" s="12" t="str">
        <f ca="1">IFERROR(__xludf.DUMMYFUNCTION("""COMPUTED_VALUE"""),"")</f>
        <v/>
      </c>
      <c r="O150" s="8" t="str">
        <f ca="1">IFERROR(__xludf.DUMMYFUNCTION("""COMPUTED_VALUE"""),"")</f>
        <v/>
      </c>
      <c r="P150" s="12" t="str">
        <f ca="1">IFERROR(__xludf.DUMMYFUNCTION("""COMPUTED_VALUE"""),"")</f>
        <v/>
      </c>
      <c r="Q150" s="12" t="str">
        <f ca="1">IFERROR(__xludf.DUMMYFUNCTION("""COMPUTED_VALUE"""),"")</f>
        <v/>
      </c>
      <c r="R150" s="8" t="str">
        <f ca="1">IFERROR(__xludf.DUMMYFUNCTION("""COMPUTED_VALUE"""),"")</f>
        <v/>
      </c>
      <c r="S150" s="3" t="str">
        <f ca="1">IFERROR(__xludf.DUMMYFUNCTION("""COMPUTED_VALUE"""),"")</f>
        <v/>
      </c>
      <c r="T150" s="8" t="str">
        <f ca="1">IFERROR(__xludf.DUMMYFUNCTION("""COMPUTED_VALUE"""),"")</f>
        <v/>
      </c>
      <c r="U150" s="3" t="str">
        <f ca="1">IFERROR(__xludf.DUMMYFUNCTION("""COMPUTED_VALUE"""),"")</f>
        <v/>
      </c>
      <c r="V150" s="8" t="str">
        <f ca="1">IFERROR(__xludf.DUMMYFUNCTION("""COMPUTED_VALUE"""),"")</f>
        <v/>
      </c>
      <c r="W150" s="3" t="str">
        <f ca="1">IFERROR(__xludf.DUMMYFUNCTION("""COMPUTED_VALUE"""),"")</f>
        <v/>
      </c>
      <c r="X150" s="3" t="str">
        <f ca="1">IFERROR(__xludf.DUMMYFUNCTION("""COMPUTED_VALUE"""),"")</f>
        <v/>
      </c>
      <c r="Y150" s="8" t="str">
        <f ca="1">IFERROR(__xludf.DUMMYFUNCTION("""COMPUTED_VALUE"""),"")</f>
        <v/>
      </c>
      <c r="Z150" s="3" t="str">
        <f ca="1">IFERROR(__xludf.DUMMYFUNCTION("""COMPUTED_VALUE"""),"")</f>
        <v/>
      </c>
      <c r="AA150" s="3" t="str">
        <f ca="1">IFERROR(__xludf.DUMMYFUNCTION("""COMPUTED_VALUE"""),"")</f>
        <v/>
      </c>
      <c r="AB150" s="3" t="str">
        <f ca="1">IFERROR(__xludf.DUMMYFUNCTION("""COMPUTED_VALUE"""),"")</f>
        <v/>
      </c>
      <c r="AC150" s="3" t="str">
        <f ca="1">IFERROR(__xludf.DUMMYFUNCTION("""COMPUTED_VALUE"""),"")</f>
        <v/>
      </c>
      <c r="AD150" s="15" t="str">
        <f ca="1">IFERROR(__xludf.DUMMYFUNCTION("""COMPUTED_VALUE"""),"")</f>
        <v/>
      </c>
    </row>
    <row r="151" spans="1:30" ht="12.75">
      <c r="A151" t="str">
        <f ca="1">IFERROR(__xludf.DUMMYFUNCTION("""COMPUTED_VALUE"""),"Canada")</f>
        <v>Canada</v>
      </c>
      <c r="B151" t="str">
        <f ca="1">IFERROR(__xludf.DUMMYFUNCTION("""COMPUTED_VALUE"""),"North America")</f>
        <v>North America</v>
      </c>
      <c r="C151" s="4" t="str">
        <f ca="1">IFERROR(__xludf.DUMMYFUNCTION("""COMPUTED_VALUE"""),"Julie Payette")</f>
        <v>Julie Payette</v>
      </c>
      <c r="D151" t="str">
        <f ca="1">IFERROR(__xludf.DUMMYFUNCTION("""COMPUTED_VALUE"""),"Head of state")</f>
        <v>Head of state</v>
      </c>
      <c r="E151" t="str">
        <f ca="1">IFERROR(__xludf.DUMMYFUNCTION("""COMPUTED_VALUE"""),"Female")</f>
        <v>Female</v>
      </c>
      <c r="F151" s="1">
        <f ca="1">IFERROR(__xludf.DUMMYFUNCTION("""COMPUTED_VALUE"""),54)</f>
        <v>54</v>
      </c>
      <c r="G151" t="str">
        <f ca="1">IFERROR(__xludf.DUMMYFUNCTION("""COMPUTED_VALUE"""),"Governor General")</f>
        <v>Governor General</v>
      </c>
      <c r="H151" s="10">
        <f ca="1">IFERROR(__xludf.DUMMYFUNCTION("""COMPUTED_VALUE"""),26066)</f>
        <v>26066</v>
      </c>
      <c r="I151" s="11" t="str">
        <f ca="1">IFERROR(__xludf.DUMMYFUNCTION("""COMPUTED_VALUE"""),"https://www.facebook.com/GGJuliePayette/")</f>
        <v>https://www.facebook.com/GGJuliePayette/</v>
      </c>
      <c r="J151" s="12">
        <f ca="1">IFERROR(__xludf.DUMMYFUNCTION("""COMPUTED_VALUE"""),26066)</f>
        <v>26066</v>
      </c>
      <c r="K151" s="13" t="str">
        <f ca="1">IFERROR(__xludf.DUMMYFUNCTION("""COMPUTED_VALUE"""),"https://twitter.com/GGJuliePayette")</f>
        <v>https://twitter.com/GGJuliePayette</v>
      </c>
      <c r="L151" s="12" t="str">
        <f ca="1">IFERROR(__xludf.DUMMYFUNCTION("""COMPUTED_VALUE"""),"Ggjuliepayette")</f>
        <v>Ggjuliepayette</v>
      </c>
      <c r="M151" s="12" t="str">
        <f ca="1">IFERROR(__xludf.DUMMYFUNCTION("""COMPUTED_VALUE"""),"")</f>
        <v/>
      </c>
      <c r="N151" s="12" t="str">
        <f ca="1">IFERROR(__xludf.DUMMYFUNCTION("""COMPUTED_VALUE"""),"77K")</f>
        <v>77K</v>
      </c>
      <c r="O151" s="8" t="str">
        <f ca="1">IFERROR(__xludf.DUMMYFUNCTION("""COMPUTED_VALUE"""),"")</f>
        <v/>
      </c>
      <c r="P151" s="12" t="str">
        <f ca="1">IFERROR(__xludf.DUMMYFUNCTION("""COMPUTED_VALUE"""),"")</f>
        <v/>
      </c>
      <c r="Q151" s="12" t="str">
        <f ca="1">IFERROR(__xludf.DUMMYFUNCTION("""COMPUTED_VALUE"""),"")</f>
        <v/>
      </c>
      <c r="R151" s="8" t="str">
        <f ca="1">IFERROR(__xludf.DUMMYFUNCTION("""COMPUTED_VALUE"""),"")</f>
        <v/>
      </c>
      <c r="S151" s="3" t="str">
        <f ca="1">IFERROR(__xludf.DUMMYFUNCTION("""COMPUTED_VALUE"""),"")</f>
        <v/>
      </c>
      <c r="T151" s="8" t="str">
        <f ca="1">IFERROR(__xludf.DUMMYFUNCTION("""COMPUTED_VALUE"""),"")</f>
        <v/>
      </c>
      <c r="U151" s="3" t="str">
        <f ca="1">IFERROR(__xludf.DUMMYFUNCTION("""COMPUTED_VALUE"""),"")</f>
        <v/>
      </c>
      <c r="V151" s="8" t="str">
        <f ca="1">IFERROR(__xludf.DUMMYFUNCTION("""COMPUTED_VALUE"""),"")</f>
        <v/>
      </c>
      <c r="W151" s="3" t="str">
        <f ca="1">IFERROR(__xludf.DUMMYFUNCTION("""COMPUTED_VALUE"""),"")</f>
        <v/>
      </c>
      <c r="X151" s="3" t="str">
        <f ca="1">IFERROR(__xludf.DUMMYFUNCTION("""COMPUTED_VALUE"""),"")</f>
        <v/>
      </c>
      <c r="Y151" s="8" t="str">
        <f ca="1">IFERROR(__xludf.DUMMYFUNCTION("""COMPUTED_VALUE"""),"")</f>
        <v/>
      </c>
      <c r="Z151" s="3" t="str">
        <f ca="1">IFERROR(__xludf.DUMMYFUNCTION("""COMPUTED_VALUE"""),"")</f>
        <v/>
      </c>
      <c r="AA151" s="3" t="str">
        <f ca="1">IFERROR(__xludf.DUMMYFUNCTION("""COMPUTED_VALUE"""),"")</f>
        <v/>
      </c>
      <c r="AB151" s="3" t="str">
        <f ca="1">IFERROR(__xludf.DUMMYFUNCTION("""COMPUTED_VALUE"""),"")</f>
        <v/>
      </c>
      <c r="AC151" s="3" t="str">
        <f ca="1">IFERROR(__xludf.DUMMYFUNCTION("""COMPUTED_VALUE"""),"")</f>
        <v/>
      </c>
      <c r="AD151" s="15" t="str">
        <f ca="1">IFERROR(__xludf.DUMMYFUNCTION("""COMPUTED_VALUE"""),"")</f>
        <v/>
      </c>
    </row>
    <row r="152" spans="1:30" ht="12.75">
      <c r="A152" t="str">
        <f ca="1">IFERROR(__xludf.DUMMYFUNCTION("""COMPUTED_VALUE"""),"Belgium")</f>
        <v>Belgium</v>
      </c>
      <c r="B152" t="str">
        <f ca="1">IFERROR(__xludf.DUMMYFUNCTION("""COMPUTED_VALUE"""),"Europe")</f>
        <v>Europe</v>
      </c>
      <c r="C152" s="4" t="str">
        <f ca="1">IFERROR(__xludf.DUMMYFUNCTION("""COMPUTED_VALUE"""),"Philippe")</f>
        <v>Philippe</v>
      </c>
      <c r="D152" t="str">
        <f ca="1">IFERROR(__xludf.DUMMYFUNCTION("""COMPUTED_VALUE"""),"Head of state")</f>
        <v>Head of state</v>
      </c>
      <c r="E152" t="str">
        <f ca="1">IFERROR(__xludf.DUMMYFUNCTION("""COMPUTED_VALUE"""),"Male")</f>
        <v>Male</v>
      </c>
      <c r="F152" s="1">
        <f ca="1">IFERROR(__xludf.DUMMYFUNCTION("""COMPUTED_VALUE"""),57)</f>
        <v>57</v>
      </c>
      <c r="G152" t="str">
        <f ca="1">IFERROR(__xludf.DUMMYFUNCTION("""COMPUTED_VALUE"""),"King")</f>
        <v>King</v>
      </c>
      <c r="H152" s="10">
        <f ca="1">IFERROR(__xludf.DUMMYFUNCTION("""COMPUTED_VALUE"""),0)</f>
        <v>0</v>
      </c>
      <c r="I152" s="7" t="str">
        <f ca="1">IFERROR(__xludf.DUMMYFUNCTION("""COMPUTED_VALUE"""),"")</f>
        <v/>
      </c>
      <c r="J152" s="12" t="str">
        <f ca="1">IFERROR(__xludf.DUMMYFUNCTION("""COMPUTED_VALUE"""),"")</f>
        <v/>
      </c>
      <c r="K152" s="13" t="str">
        <f ca="1">IFERROR(__xludf.DUMMYFUNCTION("""COMPUTED_VALUE"""),"https://twitter.com/monarchiebe")</f>
        <v>https://twitter.com/monarchiebe</v>
      </c>
      <c r="L152" s="12" t="str">
        <f ca="1">IFERROR(__xludf.DUMMYFUNCTION("""COMPUTED_VALUE"""),"Monarchiebe")</f>
        <v>Monarchiebe</v>
      </c>
      <c r="M152" s="12" t="str">
        <f ca="1">IFERROR(__xludf.DUMMYFUNCTION("""COMPUTED_VALUE"""),"")</f>
        <v/>
      </c>
      <c r="N152" s="12" t="str">
        <f ca="1">IFERROR(__xludf.DUMMYFUNCTION("""COMPUTED_VALUE"""),"98K")</f>
        <v>98K</v>
      </c>
      <c r="O152" s="8" t="str">
        <f ca="1">IFERROR(__xludf.DUMMYFUNCTION("""COMPUTED_VALUE"""),"")</f>
        <v/>
      </c>
      <c r="P152" s="12" t="str">
        <f ca="1">IFERROR(__xludf.DUMMYFUNCTION("""COMPUTED_VALUE"""),"")</f>
        <v/>
      </c>
      <c r="Q152" s="12" t="str">
        <f ca="1">IFERROR(__xludf.DUMMYFUNCTION("""COMPUTED_VALUE"""),"")</f>
        <v/>
      </c>
      <c r="R152" s="8" t="str">
        <f ca="1">IFERROR(__xludf.DUMMYFUNCTION("""COMPUTED_VALUE"""),"")</f>
        <v/>
      </c>
      <c r="S152" s="3" t="str">
        <f ca="1">IFERROR(__xludf.DUMMYFUNCTION("""COMPUTED_VALUE"""),"")</f>
        <v/>
      </c>
      <c r="T152" s="8" t="str">
        <f ca="1">IFERROR(__xludf.DUMMYFUNCTION("""COMPUTED_VALUE"""),"")</f>
        <v/>
      </c>
      <c r="U152" s="3" t="str">
        <f ca="1">IFERROR(__xludf.DUMMYFUNCTION("""COMPUTED_VALUE"""),"")</f>
        <v/>
      </c>
      <c r="V152" s="8" t="str">
        <f ca="1">IFERROR(__xludf.DUMMYFUNCTION("""COMPUTED_VALUE"""),"")</f>
        <v/>
      </c>
      <c r="W152" s="3" t="str">
        <f ca="1">IFERROR(__xludf.DUMMYFUNCTION("""COMPUTED_VALUE"""),"")</f>
        <v/>
      </c>
      <c r="X152" s="3" t="str">
        <f ca="1">IFERROR(__xludf.DUMMYFUNCTION("""COMPUTED_VALUE"""),"")</f>
        <v/>
      </c>
      <c r="Y152" s="8" t="str">
        <f ca="1">IFERROR(__xludf.DUMMYFUNCTION("""COMPUTED_VALUE"""),"")</f>
        <v/>
      </c>
      <c r="Z152" s="3" t="str">
        <f ca="1">IFERROR(__xludf.DUMMYFUNCTION("""COMPUTED_VALUE"""),"")</f>
        <v/>
      </c>
      <c r="AA152" s="3" t="str">
        <f ca="1">IFERROR(__xludf.DUMMYFUNCTION("""COMPUTED_VALUE"""),"")</f>
        <v/>
      </c>
      <c r="AB152" s="3" t="str">
        <f ca="1">IFERROR(__xludf.DUMMYFUNCTION("""COMPUTED_VALUE"""),"")</f>
        <v/>
      </c>
      <c r="AC152" s="3" t="str">
        <f ca="1">IFERROR(__xludf.DUMMYFUNCTION("""COMPUTED_VALUE"""),"")</f>
        <v/>
      </c>
      <c r="AD152" s="15" t="str">
        <f ca="1">IFERROR(__xludf.DUMMYFUNCTION("""COMPUTED_VALUE"""),"")</f>
        <v/>
      </c>
    </row>
    <row r="153" spans="1:30" ht="12.75">
      <c r="A153" t="str">
        <f ca="1">IFERROR(__xludf.DUMMYFUNCTION("""COMPUTED_VALUE"""),"Djibouti")</f>
        <v>Djibouti</v>
      </c>
      <c r="B153" t="str">
        <f ca="1">IFERROR(__xludf.DUMMYFUNCTION("""COMPUTED_VALUE"""),"Africa")</f>
        <v>Africa</v>
      </c>
      <c r="C153" s="4" t="str">
        <f ca="1">IFERROR(__xludf.DUMMYFUNCTION("""COMPUTED_VALUE"""),"Ismaïl Omar Guelleh")</f>
        <v>Ismaïl Omar Guelleh</v>
      </c>
      <c r="D153" t="str">
        <f ca="1">IFERROR(__xludf.DUMMYFUNCTION("""COMPUTED_VALUE"""),"Head of state")</f>
        <v>Head of state</v>
      </c>
      <c r="E153" t="str">
        <f ca="1">IFERROR(__xludf.DUMMYFUNCTION("""COMPUTED_VALUE"""),"Male")</f>
        <v>Male</v>
      </c>
      <c r="F153" s="1">
        <f ca="1">IFERROR(__xludf.DUMMYFUNCTION("""COMPUTED_VALUE"""),71)</f>
        <v>71</v>
      </c>
      <c r="G153" t="str">
        <f ca="1">IFERROR(__xludf.DUMMYFUNCTION("""COMPUTED_VALUE"""),"President")</f>
        <v>President</v>
      </c>
      <c r="H153" s="10">
        <f ca="1">IFERROR(__xludf.DUMMYFUNCTION("""COMPUTED_VALUE"""),97779)</f>
        <v>97779</v>
      </c>
      <c r="I153" s="11" t="str">
        <f ca="1">IFERROR(__xludf.DUMMYFUNCTION("""COMPUTED_VALUE"""),"https://www.facebook.com/PAGEOFFICIELLEIOG/")</f>
        <v>https://www.facebook.com/PAGEOFFICIELLEIOG/</v>
      </c>
      <c r="J153" s="12">
        <f ca="1">IFERROR(__xludf.DUMMYFUNCTION("""COMPUTED_VALUE"""),77078)</f>
        <v>77078</v>
      </c>
      <c r="K153" s="13" t="str">
        <f ca="1">IFERROR(__xludf.DUMMYFUNCTION("""COMPUTED_VALUE"""),"https://twitter.com/IsmailOguelleh")</f>
        <v>https://twitter.com/IsmailOguelleh</v>
      </c>
      <c r="L153" s="12" t="str">
        <f ca="1">IFERROR(__xludf.DUMMYFUNCTION("""COMPUTED_VALUE"""),"Ismailoguelleh")</f>
        <v>Ismailoguelleh</v>
      </c>
      <c r="M153" s="12">
        <f ca="1">IFERROR(__xludf.DUMMYFUNCTION("""COMPUTED_VALUE"""),20701)</f>
        <v>20701</v>
      </c>
      <c r="N153" s="12">
        <f ca="1">IFERROR(__xludf.DUMMYFUNCTION("""COMPUTED_VALUE"""),20701)</f>
        <v>20701</v>
      </c>
      <c r="O153" s="8" t="str">
        <f ca="1">IFERROR(__xludf.DUMMYFUNCTION("""COMPUTED_VALUE"""),"")</f>
        <v/>
      </c>
      <c r="P153" s="12" t="str">
        <f ca="1">IFERROR(__xludf.DUMMYFUNCTION("""COMPUTED_VALUE"""),"")</f>
        <v/>
      </c>
      <c r="Q153" s="12" t="str">
        <f ca="1">IFERROR(__xludf.DUMMYFUNCTION("""COMPUTED_VALUE"""),"")</f>
        <v/>
      </c>
      <c r="R153" s="8" t="str">
        <f ca="1">IFERROR(__xludf.DUMMYFUNCTION("""COMPUTED_VALUE"""),"")</f>
        <v/>
      </c>
      <c r="S153" s="3" t="str">
        <f ca="1">IFERROR(__xludf.DUMMYFUNCTION("""COMPUTED_VALUE"""),"")</f>
        <v/>
      </c>
      <c r="T153" s="8" t="str">
        <f ca="1">IFERROR(__xludf.DUMMYFUNCTION("""COMPUTED_VALUE"""),"")</f>
        <v/>
      </c>
      <c r="U153" s="3" t="str">
        <f ca="1">IFERROR(__xludf.DUMMYFUNCTION("""COMPUTED_VALUE"""),"")</f>
        <v/>
      </c>
      <c r="V153" s="8" t="str">
        <f ca="1">IFERROR(__xludf.DUMMYFUNCTION("""COMPUTED_VALUE"""),"")</f>
        <v/>
      </c>
      <c r="W153" s="3" t="str">
        <f ca="1">IFERROR(__xludf.DUMMYFUNCTION("""COMPUTED_VALUE"""),"")</f>
        <v/>
      </c>
      <c r="X153" s="3" t="str">
        <f ca="1">IFERROR(__xludf.DUMMYFUNCTION("""COMPUTED_VALUE"""),"")</f>
        <v/>
      </c>
      <c r="Y153" s="8" t="str">
        <f ca="1">IFERROR(__xludf.DUMMYFUNCTION("""COMPUTED_VALUE"""),"")</f>
        <v/>
      </c>
      <c r="Z153" s="3" t="str">
        <f ca="1">IFERROR(__xludf.DUMMYFUNCTION("""COMPUTED_VALUE"""),"")</f>
        <v/>
      </c>
      <c r="AA153" s="3" t="str">
        <f ca="1">IFERROR(__xludf.DUMMYFUNCTION("""COMPUTED_VALUE"""),"")</f>
        <v/>
      </c>
      <c r="AB153" s="3" t="str">
        <f ca="1">IFERROR(__xludf.DUMMYFUNCTION("""COMPUTED_VALUE"""),"")</f>
        <v/>
      </c>
      <c r="AC153" s="3" t="str">
        <f ca="1">IFERROR(__xludf.DUMMYFUNCTION("""COMPUTED_VALUE"""),"")</f>
        <v/>
      </c>
      <c r="AD153" s="15" t="str">
        <f ca="1">IFERROR(__xludf.DUMMYFUNCTION("""COMPUTED_VALUE"""),"")</f>
        <v/>
      </c>
    </row>
    <row r="154" spans="1:30" ht="12.75">
      <c r="A154" t="str">
        <f ca="1">IFERROR(__xludf.DUMMYFUNCTION("""COMPUTED_VALUE"""),"Portugal")</f>
        <v>Portugal</v>
      </c>
      <c r="B154" t="str">
        <f ca="1">IFERROR(__xludf.DUMMYFUNCTION("""COMPUTED_VALUE"""),"Europe")</f>
        <v>Europe</v>
      </c>
      <c r="C154" s="4" t="str">
        <f ca="1">IFERROR(__xludf.DUMMYFUNCTION("""COMPUTED_VALUE"""),"António Costa")</f>
        <v>António Costa</v>
      </c>
      <c r="D154" t="str">
        <f ca="1">IFERROR(__xludf.DUMMYFUNCTION("""COMPUTED_VALUE"""),"Head of government")</f>
        <v>Head of government</v>
      </c>
      <c r="E154" t="str">
        <f ca="1">IFERROR(__xludf.DUMMYFUNCTION("""COMPUTED_VALUE"""),"Male")</f>
        <v>Male</v>
      </c>
      <c r="F154" s="1">
        <f ca="1">IFERROR(__xludf.DUMMYFUNCTION("""COMPUTED_VALUE"""),56)</f>
        <v>56</v>
      </c>
      <c r="G154" t="str">
        <f ca="1">IFERROR(__xludf.DUMMYFUNCTION("""COMPUTED_VALUE"""),"Prime Minister")</f>
        <v>Prime Minister</v>
      </c>
      <c r="H154" s="10" t="str">
        <f ca="1">IFERROR(__xludf.DUMMYFUNCTION("""COMPUTED_VALUE"""),"#N/A")</f>
        <v>#N/A</v>
      </c>
      <c r="I154" s="7" t="str">
        <f ca="1">IFERROR(__xludf.DUMMYFUNCTION("""COMPUTED_VALUE"""),"")</f>
        <v/>
      </c>
      <c r="J154" s="12" t="str">
        <f ca="1">IFERROR(__xludf.DUMMYFUNCTION("""COMPUTED_VALUE"""),"")</f>
        <v/>
      </c>
      <c r="K154" s="13" t="str">
        <f ca="1">IFERROR(__xludf.DUMMYFUNCTION("""COMPUTED_VALUE"""),"https://twitter.com/antoniocostapm")</f>
        <v>https://twitter.com/antoniocostapm</v>
      </c>
      <c r="L154" s="12" t="str">
        <f ca="1">IFERROR(__xludf.DUMMYFUNCTION("""COMPUTED_VALUE"""),"Antoniocostapm")</f>
        <v>Antoniocostapm</v>
      </c>
      <c r="M154" s="12" t="str">
        <f ca="1">IFERROR(__xludf.DUMMYFUNCTION("""COMPUTED_VALUE"""),"")</f>
        <v/>
      </c>
      <c r="N154" s="12" t="str">
        <f ca="1">IFERROR(__xludf.DUMMYFUNCTION("""COMPUTED_VALUE"""),"90K")</f>
        <v>90K</v>
      </c>
      <c r="O154" s="13" t="str">
        <f ca="1">IFERROR(__xludf.DUMMYFUNCTION("""COMPUTED_VALUE"""),"https://www.instagram.com/antoniocostapm/")</f>
        <v>https://www.instagram.com/antoniocostapm/</v>
      </c>
      <c r="P154" s="12" t="str">
        <f ca="1">IFERROR(__xludf.DUMMYFUNCTION("""COMPUTED_VALUE"""),"antoniocostapm")</f>
        <v>antoniocostapm</v>
      </c>
      <c r="Q154" s="12" t="str">
        <f ca="1">IFERROR(__xludf.DUMMYFUNCTION("""COMPUTED_VALUE"""),"#N/A")</f>
        <v>#N/A</v>
      </c>
      <c r="R154" s="8" t="str">
        <f ca="1">IFERROR(__xludf.DUMMYFUNCTION("""COMPUTED_VALUE"""),"")</f>
        <v/>
      </c>
      <c r="S154" s="3" t="str">
        <f ca="1">IFERROR(__xludf.DUMMYFUNCTION("""COMPUTED_VALUE"""),"")</f>
        <v/>
      </c>
      <c r="T154" s="8" t="str">
        <f ca="1">IFERROR(__xludf.DUMMYFUNCTION("""COMPUTED_VALUE"""),"")</f>
        <v/>
      </c>
      <c r="U154" s="3" t="str">
        <f ca="1">IFERROR(__xludf.DUMMYFUNCTION("""COMPUTED_VALUE"""),"")</f>
        <v/>
      </c>
      <c r="V154" s="8" t="str">
        <f ca="1">IFERROR(__xludf.DUMMYFUNCTION("""COMPUTED_VALUE"""),"")</f>
        <v/>
      </c>
      <c r="W154" s="3" t="str">
        <f ca="1">IFERROR(__xludf.DUMMYFUNCTION("""COMPUTED_VALUE"""),"")</f>
        <v/>
      </c>
      <c r="X154" s="3" t="str">
        <f ca="1">IFERROR(__xludf.DUMMYFUNCTION("""COMPUTED_VALUE"""),"")</f>
        <v/>
      </c>
      <c r="Y154" s="8" t="str">
        <f ca="1">IFERROR(__xludf.DUMMYFUNCTION("""COMPUTED_VALUE"""),"")</f>
        <v/>
      </c>
      <c r="Z154" s="3" t="str">
        <f ca="1">IFERROR(__xludf.DUMMYFUNCTION("""COMPUTED_VALUE"""),"")</f>
        <v/>
      </c>
      <c r="AA154" s="3" t="str">
        <f ca="1">IFERROR(__xludf.DUMMYFUNCTION("""COMPUTED_VALUE"""),"")</f>
        <v/>
      </c>
      <c r="AB154" s="3" t="str">
        <f ca="1">IFERROR(__xludf.DUMMYFUNCTION("""COMPUTED_VALUE"""),"")</f>
        <v/>
      </c>
      <c r="AC154" s="3" t="str">
        <f ca="1">IFERROR(__xludf.DUMMYFUNCTION("""COMPUTED_VALUE"""),"")</f>
        <v/>
      </c>
      <c r="AD154" s="15" t="str">
        <f ca="1">IFERROR(__xludf.DUMMYFUNCTION("""COMPUTED_VALUE"""),"")</f>
        <v/>
      </c>
    </row>
    <row r="155" spans="1:30" ht="12.75">
      <c r="A155" t="str">
        <f ca="1">IFERROR(__xludf.DUMMYFUNCTION("""COMPUTED_VALUE"""),"Singapore")</f>
        <v>Singapore</v>
      </c>
      <c r="B155" t="str">
        <f ca="1">IFERROR(__xludf.DUMMYFUNCTION("""COMPUTED_VALUE"""),"Asia")</f>
        <v>Asia</v>
      </c>
      <c r="C155" s="4" t="str">
        <f ca="1">IFERROR(__xludf.DUMMYFUNCTION("""COMPUTED_VALUE"""),"Halimah Yacob")</f>
        <v>Halimah Yacob</v>
      </c>
      <c r="D155" t="str">
        <f ca="1">IFERROR(__xludf.DUMMYFUNCTION("""COMPUTED_VALUE"""),"Head of state")</f>
        <v>Head of state</v>
      </c>
      <c r="E155" t="str">
        <f ca="1">IFERROR(__xludf.DUMMYFUNCTION("""COMPUTED_VALUE"""),"Female")</f>
        <v>Female</v>
      </c>
      <c r="F155" s="1">
        <f ca="1">IFERROR(__xludf.DUMMYFUNCTION("""COMPUTED_VALUE"""),63)</f>
        <v>63</v>
      </c>
      <c r="G155" t="str">
        <f ca="1">IFERROR(__xludf.DUMMYFUNCTION("""COMPUTED_VALUE"""),"President")</f>
        <v>President</v>
      </c>
      <c r="H155" s="10" t="str">
        <f ca="1">IFERROR(__xludf.DUMMYFUNCTION("""COMPUTED_VALUE"""),"#N/A")</f>
        <v>#N/A</v>
      </c>
      <c r="I155" s="11" t="str">
        <f ca="1">IFERROR(__xludf.DUMMYFUNCTION("""COMPUTED_VALUE"""),"https://www.facebook.com/halimahyacob/")</f>
        <v>https://www.facebook.com/halimahyacob/</v>
      </c>
      <c r="J155" s="12">
        <f ca="1">IFERROR(__xludf.DUMMYFUNCTION("""COMPUTED_VALUE"""),59951)</f>
        <v>59951</v>
      </c>
      <c r="K155" s="8" t="str">
        <f ca="1">IFERROR(__xludf.DUMMYFUNCTION("""COMPUTED_VALUE"""),"")</f>
        <v/>
      </c>
      <c r="L155" s="12" t="str">
        <f ca="1">IFERROR(__xludf.DUMMYFUNCTION("""COMPUTED_VALUE"""),"")</f>
        <v/>
      </c>
      <c r="M155" s="12" t="str">
        <f ca="1">IFERROR(__xludf.DUMMYFUNCTION("""COMPUTED_VALUE"""),"")</f>
        <v/>
      </c>
      <c r="N155" s="12" t="str">
        <f ca="1">IFERROR(__xludf.DUMMYFUNCTION("""COMPUTED_VALUE"""),"")</f>
        <v/>
      </c>
      <c r="O155" s="13" t="str">
        <f ca="1">IFERROR(__xludf.DUMMYFUNCTION("""COMPUTED_VALUE"""),"https://www.instagram.com/halimahyacob/")</f>
        <v>https://www.instagram.com/halimahyacob/</v>
      </c>
      <c r="P155" s="12" t="str">
        <f ca="1">IFERROR(__xludf.DUMMYFUNCTION("""COMPUTED_VALUE"""),"halimahyacob")</f>
        <v>halimahyacob</v>
      </c>
      <c r="Q155" s="12" t="str">
        <f ca="1">IFERROR(__xludf.DUMMYFUNCTION("""COMPUTED_VALUE"""),"#N/A")</f>
        <v>#N/A</v>
      </c>
      <c r="R155" s="8" t="str">
        <f ca="1">IFERROR(__xludf.DUMMYFUNCTION("""COMPUTED_VALUE"""),"")</f>
        <v/>
      </c>
      <c r="S155" s="3" t="str">
        <f ca="1">IFERROR(__xludf.DUMMYFUNCTION("""COMPUTED_VALUE"""),"")</f>
        <v/>
      </c>
      <c r="T155" s="8" t="str">
        <f ca="1">IFERROR(__xludf.DUMMYFUNCTION("""COMPUTED_VALUE"""),"")</f>
        <v/>
      </c>
      <c r="U155" s="3" t="str">
        <f ca="1">IFERROR(__xludf.DUMMYFUNCTION("""COMPUTED_VALUE"""),"")</f>
        <v/>
      </c>
      <c r="V155" s="8" t="str">
        <f ca="1">IFERROR(__xludf.DUMMYFUNCTION("""COMPUTED_VALUE"""),"")</f>
        <v/>
      </c>
      <c r="W155" s="3" t="str">
        <f ca="1">IFERROR(__xludf.DUMMYFUNCTION("""COMPUTED_VALUE"""),"")</f>
        <v/>
      </c>
      <c r="X155" s="3" t="str">
        <f ca="1">IFERROR(__xludf.DUMMYFUNCTION("""COMPUTED_VALUE"""),"")</f>
        <v/>
      </c>
      <c r="Y155" s="8" t="str">
        <f ca="1">IFERROR(__xludf.DUMMYFUNCTION("""COMPUTED_VALUE"""),"")</f>
        <v/>
      </c>
      <c r="Z155" s="3" t="str">
        <f ca="1">IFERROR(__xludf.DUMMYFUNCTION("""COMPUTED_VALUE"""),"")</f>
        <v/>
      </c>
      <c r="AA155" s="3" t="str">
        <f ca="1">IFERROR(__xludf.DUMMYFUNCTION("""COMPUTED_VALUE"""),"")</f>
        <v/>
      </c>
      <c r="AB155" s="3" t="str">
        <f ca="1">IFERROR(__xludf.DUMMYFUNCTION("""COMPUTED_VALUE"""),"")</f>
        <v/>
      </c>
      <c r="AC155" s="3" t="str">
        <f ca="1">IFERROR(__xludf.DUMMYFUNCTION("""COMPUTED_VALUE"""),"")</f>
        <v/>
      </c>
      <c r="AD155" s="15" t="str">
        <f ca="1">IFERROR(__xludf.DUMMYFUNCTION("""COMPUTED_VALUE"""),"")</f>
        <v/>
      </c>
    </row>
    <row r="156" spans="1:30" ht="12.75">
      <c r="A156" t="str">
        <f ca="1">IFERROR(__xludf.DUMMYFUNCTION("""COMPUTED_VALUE"""),"Ireland")</f>
        <v>Ireland</v>
      </c>
      <c r="B156" t="str">
        <f ca="1">IFERROR(__xludf.DUMMYFUNCTION("""COMPUTED_VALUE"""),"Europe")</f>
        <v>Europe</v>
      </c>
      <c r="C156" s="4" t="str">
        <f ca="1">IFERROR(__xludf.DUMMYFUNCTION("""COMPUTED_VALUE"""),"Michael D. Higgins")</f>
        <v>Michael D. Higgins</v>
      </c>
      <c r="D156" t="str">
        <f ca="1">IFERROR(__xludf.DUMMYFUNCTION("""COMPUTED_VALUE"""),"Head of state")</f>
        <v>Head of state</v>
      </c>
      <c r="E156" t="str">
        <f ca="1">IFERROR(__xludf.DUMMYFUNCTION("""COMPUTED_VALUE"""),"Male")</f>
        <v>Male</v>
      </c>
      <c r="F156" s="1">
        <f ca="1">IFERROR(__xludf.DUMMYFUNCTION("""COMPUTED_VALUE"""),76)</f>
        <v>76</v>
      </c>
      <c r="G156" t="str">
        <f ca="1">IFERROR(__xludf.DUMMYFUNCTION("""COMPUTED_VALUE"""),"President")</f>
        <v>President</v>
      </c>
      <c r="H156" s="10" t="str">
        <f ca="1">IFERROR(__xludf.DUMMYFUNCTION("""COMPUTED_VALUE"""),"Loading...")</f>
        <v>Loading...</v>
      </c>
      <c r="I156" s="11" t="str">
        <f ca="1">IFERROR(__xludf.DUMMYFUNCTION("""COMPUTED_VALUE"""),"https://www.facebook.com/PresidentIRL/")</f>
        <v>https://www.facebook.com/PresidentIRL/</v>
      </c>
      <c r="J156" s="12">
        <f ca="1">IFERROR(__xludf.DUMMYFUNCTION("""COMPUTED_VALUE"""),14285)</f>
        <v>14285</v>
      </c>
      <c r="K156" s="13" t="str">
        <f ca="1">IFERROR(__xludf.DUMMYFUNCTION("""COMPUTED_VALUE"""),"https://twitter.com/PresidentIRL")</f>
        <v>https://twitter.com/PresidentIRL</v>
      </c>
      <c r="L156" s="12" t="str">
        <f ca="1">IFERROR(__xludf.DUMMYFUNCTION("""COMPUTED_VALUE"""),"Presidentirl")</f>
        <v>Presidentirl</v>
      </c>
      <c r="M156" s="12" t="str">
        <f ca="1">IFERROR(__xludf.DUMMYFUNCTION("""COMPUTED_VALUE"""),"")</f>
        <v/>
      </c>
      <c r="N156" s="12" t="str">
        <f ca="1">IFERROR(__xludf.DUMMYFUNCTION("""COMPUTED_VALUE"""),"Loading...")</f>
        <v>Loading...</v>
      </c>
      <c r="O156" s="8" t="str">
        <f ca="1">IFERROR(__xludf.DUMMYFUNCTION("""COMPUTED_VALUE"""),"")</f>
        <v/>
      </c>
      <c r="P156" s="12" t="str">
        <f ca="1">IFERROR(__xludf.DUMMYFUNCTION("""COMPUTED_VALUE"""),"")</f>
        <v/>
      </c>
      <c r="Q156" s="12" t="str">
        <f ca="1">IFERROR(__xludf.DUMMYFUNCTION("""COMPUTED_VALUE"""),"")</f>
        <v/>
      </c>
      <c r="R156" s="8" t="str">
        <f ca="1">IFERROR(__xludf.DUMMYFUNCTION("""COMPUTED_VALUE"""),"")</f>
        <v/>
      </c>
      <c r="S156" s="3" t="str">
        <f ca="1">IFERROR(__xludf.DUMMYFUNCTION("""COMPUTED_VALUE"""),"")</f>
        <v/>
      </c>
      <c r="T156" s="8" t="str">
        <f ca="1">IFERROR(__xludf.DUMMYFUNCTION("""COMPUTED_VALUE"""),"")</f>
        <v/>
      </c>
      <c r="U156" s="3" t="str">
        <f ca="1">IFERROR(__xludf.DUMMYFUNCTION("""COMPUTED_VALUE"""),"")</f>
        <v/>
      </c>
      <c r="V156" s="8" t="str">
        <f ca="1">IFERROR(__xludf.DUMMYFUNCTION("""COMPUTED_VALUE"""),"")</f>
        <v/>
      </c>
      <c r="W156" s="3" t="str">
        <f ca="1">IFERROR(__xludf.DUMMYFUNCTION("""COMPUTED_VALUE"""),"")</f>
        <v/>
      </c>
      <c r="X156" s="3" t="str">
        <f ca="1">IFERROR(__xludf.DUMMYFUNCTION("""COMPUTED_VALUE"""),"")</f>
        <v/>
      </c>
      <c r="Y156" s="8" t="str">
        <f ca="1">IFERROR(__xludf.DUMMYFUNCTION("""COMPUTED_VALUE"""),"")</f>
        <v/>
      </c>
      <c r="Z156" s="3" t="str">
        <f ca="1">IFERROR(__xludf.DUMMYFUNCTION("""COMPUTED_VALUE"""),"")</f>
        <v/>
      </c>
      <c r="AA156" s="3" t="str">
        <f ca="1">IFERROR(__xludf.DUMMYFUNCTION("""COMPUTED_VALUE"""),"")</f>
        <v/>
      </c>
      <c r="AB156" s="3" t="str">
        <f ca="1">IFERROR(__xludf.DUMMYFUNCTION("""COMPUTED_VALUE"""),"")</f>
        <v/>
      </c>
      <c r="AC156" s="3" t="str">
        <f ca="1">IFERROR(__xludf.DUMMYFUNCTION("""COMPUTED_VALUE"""),"")</f>
        <v/>
      </c>
      <c r="AD156" s="15" t="str">
        <f ca="1">IFERROR(__xludf.DUMMYFUNCTION("""COMPUTED_VALUE"""),"")</f>
        <v/>
      </c>
    </row>
    <row r="157" spans="1:30" ht="12.75">
      <c r="A157" t="str">
        <f ca="1">IFERROR(__xludf.DUMMYFUNCTION("""COMPUTED_VALUE"""),"Estonia")</f>
        <v>Estonia</v>
      </c>
      <c r="B157" t="str">
        <f ca="1">IFERROR(__xludf.DUMMYFUNCTION("""COMPUTED_VALUE"""),"Europe")</f>
        <v>Europe</v>
      </c>
      <c r="C157" s="4" t="str">
        <f ca="1">IFERROR(__xludf.DUMMYFUNCTION("""COMPUTED_VALUE"""),"Kersti Kaljulaid")</f>
        <v>Kersti Kaljulaid</v>
      </c>
      <c r="D157" t="str">
        <f ca="1">IFERROR(__xludf.DUMMYFUNCTION("""COMPUTED_VALUE"""),"Head of state")</f>
        <v>Head of state</v>
      </c>
      <c r="E157" t="str">
        <f ca="1">IFERROR(__xludf.DUMMYFUNCTION("""COMPUTED_VALUE"""),"Female")</f>
        <v>Female</v>
      </c>
      <c r="F157" s="1">
        <f ca="1">IFERROR(__xludf.DUMMYFUNCTION("""COMPUTED_VALUE"""),48)</f>
        <v>48</v>
      </c>
      <c r="G157" t="str">
        <f ca="1">IFERROR(__xludf.DUMMYFUNCTION("""COMPUTED_VALUE"""),"President")</f>
        <v>President</v>
      </c>
      <c r="H157" s="10">
        <f ca="1">IFERROR(__xludf.DUMMYFUNCTION("""COMPUTED_VALUE"""),77895)</f>
        <v>77895</v>
      </c>
      <c r="I157" s="11" t="str">
        <f ca="1">IFERROR(__xludf.DUMMYFUNCTION("""COMPUTED_VALUE"""),"https://www.facebook.com/KerstiKaljulaid/")</f>
        <v>https://www.facebook.com/KerstiKaljulaid/</v>
      </c>
      <c r="J157" s="12">
        <f ca="1">IFERROR(__xludf.DUMMYFUNCTION("""COMPUTED_VALUE"""),55757)</f>
        <v>55757</v>
      </c>
      <c r="K157" s="13" t="str">
        <f ca="1">IFERROR(__xludf.DUMMYFUNCTION("""COMPUTED_VALUE"""),"https://twitter.com/KerstiKaljulaid")</f>
        <v>https://twitter.com/KerstiKaljulaid</v>
      </c>
      <c r="L157" s="12" t="str">
        <f ca="1">IFERROR(__xludf.DUMMYFUNCTION("""COMPUTED_VALUE"""),"Kerstikaljulaid")</f>
        <v>Kerstikaljulaid</v>
      </c>
      <c r="M157" s="12">
        <f ca="1">IFERROR(__xludf.DUMMYFUNCTION("""COMPUTED_VALUE"""),22138)</f>
        <v>22138</v>
      </c>
      <c r="N157" s="12">
        <f ca="1">IFERROR(__xludf.DUMMYFUNCTION("""COMPUTED_VALUE"""),22138)</f>
        <v>22138</v>
      </c>
      <c r="O157" s="8" t="str">
        <f ca="1">IFERROR(__xludf.DUMMYFUNCTION("""COMPUTED_VALUE"""),"")</f>
        <v/>
      </c>
      <c r="P157" s="12" t="str">
        <f ca="1">IFERROR(__xludf.DUMMYFUNCTION("""COMPUTED_VALUE"""),"")</f>
        <v/>
      </c>
      <c r="Q157" s="12" t="str">
        <f ca="1">IFERROR(__xludf.DUMMYFUNCTION("""COMPUTED_VALUE"""),"")</f>
        <v/>
      </c>
      <c r="R157" s="8" t="str">
        <f ca="1">IFERROR(__xludf.DUMMYFUNCTION("""COMPUTED_VALUE"""),"")</f>
        <v/>
      </c>
      <c r="S157" s="3" t="str">
        <f ca="1">IFERROR(__xludf.DUMMYFUNCTION("""COMPUTED_VALUE"""),"")</f>
        <v/>
      </c>
      <c r="T157" s="8" t="str">
        <f ca="1">IFERROR(__xludf.DUMMYFUNCTION("""COMPUTED_VALUE"""),"")</f>
        <v/>
      </c>
      <c r="U157" s="3" t="str">
        <f ca="1">IFERROR(__xludf.DUMMYFUNCTION("""COMPUTED_VALUE"""),"")</f>
        <v/>
      </c>
      <c r="V157" s="8" t="str">
        <f ca="1">IFERROR(__xludf.DUMMYFUNCTION("""COMPUTED_VALUE"""),"")</f>
        <v/>
      </c>
      <c r="W157" s="3" t="str">
        <f ca="1">IFERROR(__xludf.DUMMYFUNCTION("""COMPUTED_VALUE"""),"")</f>
        <v/>
      </c>
      <c r="X157" s="3" t="str">
        <f ca="1">IFERROR(__xludf.DUMMYFUNCTION("""COMPUTED_VALUE"""),"")</f>
        <v/>
      </c>
      <c r="Y157" s="8" t="str">
        <f ca="1">IFERROR(__xludf.DUMMYFUNCTION("""COMPUTED_VALUE"""),"")</f>
        <v/>
      </c>
      <c r="Z157" s="3" t="str">
        <f ca="1">IFERROR(__xludf.DUMMYFUNCTION("""COMPUTED_VALUE"""),"")</f>
        <v/>
      </c>
      <c r="AA157" s="3" t="str">
        <f ca="1">IFERROR(__xludf.DUMMYFUNCTION("""COMPUTED_VALUE"""),"")</f>
        <v/>
      </c>
      <c r="AB157" s="3" t="str">
        <f ca="1">IFERROR(__xludf.DUMMYFUNCTION("""COMPUTED_VALUE"""),"")</f>
        <v/>
      </c>
      <c r="AC157" s="3" t="str">
        <f ca="1">IFERROR(__xludf.DUMMYFUNCTION("""COMPUTED_VALUE"""),"")</f>
        <v/>
      </c>
      <c r="AD157" s="15" t="str">
        <f ca="1">IFERROR(__xludf.DUMMYFUNCTION("""COMPUTED_VALUE"""),"")</f>
        <v/>
      </c>
    </row>
    <row r="158" spans="1:30" ht="12.75">
      <c r="A158" t="str">
        <f ca="1">IFERROR(__xludf.DUMMYFUNCTION("""COMPUTED_VALUE"""),"Slovenia")</f>
        <v>Slovenia</v>
      </c>
      <c r="B158" t="str">
        <f ca="1">IFERROR(__xludf.DUMMYFUNCTION("""COMPUTED_VALUE"""),"Europe")</f>
        <v>Europe</v>
      </c>
      <c r="C158" s="4" t="str">
        <f ca="1">IFERROR(__xludf.DUMMYFUNCTION("""COMPUTED_VALUE"""),"Borut Pahor")</f>
        <v>Borut Pahor</v>
      </c>
      <c r="D158" t="str">
        <f ca="1">IFERROR(__xludf.DUMMYFUNCTION("""COMPUTED_VALUE"""),"Head of state")</f>
        <v>Head of state</v>
      </c>
      <c r="E158" t="str">
        <f ca="1">IFERROR(__xludf.DUMMYFUNCTION("""COMPUTED_VALUE"""),"Male")</f>
        <v>Male</v>
      </c>
      <c r="F158" s="1">
        <f ca="1">IFERROR(__xludf.DUMMYFUNCTION("""COMPUTED_VALUE"""),54)</f>
        <v>54</v>
      </c>
      <c r="G158" t="str">
        <f ca="1">IFERROR(__xludf.DUMMYFUNCTION("""COMPUTED_VALUE"""),"President")</f>
        <v>President</v>
      </c>
      <c r="H158" s="10">
        <f ca="1">IFERROR(__xludf.DUMMYFUNCTION("""COMPUTED_VALUE"""),0)</f>
        <v>0</v>
      </c>
      <c r="I158" s="7" t="str">
        <f ca="1">IFERROR(__xludf.DUMMYFUNCTION("""COMPUTED_VALUE"""),"")</f>
        <v/>
      </c>
      <c r="J158" s="12" t="str">
        <f ca="1">IFERROR(__xludf.DUMMYFUNCTION("""COMPUTED_VALUE"""),"")</f>
        <v/>
      </c>
      <c r="K158" s="13" t="str">
        <f ca="1">IFERROR(__xludf.DUMMYFUNCTION("""COMPUTED_VALUE"""),"https://twitter.com/BorutPahor")</f>
        <v>https://twitter.com/BorutPahor</v>
      </c>
      <c r="L158" s="12" t="str">
        <f ca="1">IFERROR(__xludf.DUMMYFUNCTION("""COMPUTED_VALUE"""),"Borutpahor")</f>
        <v>Borutpahor</v>
      </c>
      <c r="M158" s="12" t="str">
        <f ca="1">IFERROR(__xludf.DUMMYFUNCTION("""COMPUTED_VALUE"""),"")</f>
        <v/>
      </c>
      <c r="N158" s="12">
        <v>64000</v>
      </c>
      <c r="O158" s="8" t="str">
        <f ca="1">IFERROR(__xludf.DUMMYFUNCTION("""COMPUTED_VALUE"""),"")</f>
        <v/>
      </c>
      <c r="P158" s="12" t="str">
        <f ca="1">IFERROR(__xludf.DUMMYFUNCTION("""COMPUTED_VALUE"""),"")</f>
        <v/>
      </c>
      <c r="Q158" s="12" t="str">
        <f ca="1">IFERROR(__xludf.DUMMYFUNCTION("""COMPUTED_VALUE"""),"")</f>
        <v/>
      </c>
      <c r="R158" s="8" t="str">
        <f ca="1">IFERROR(__xludf.DUMMYFUNCTION("""COMPUTED_VALUE"""),"")</f>
        <v/>
      </c>
      <c r="S158" s="3" t="str">
        <f ca="1">IFERROR(__xludf.DUMMYFUNCTION("""COMPUTED_VALUE"""),"")</f>
        <v/>
      </c>
      <c r="T158" s="8" t="str">
        <f ca="1">IFERROR(__xludf.DUMMYFUNCTION("""COMPUTED_VALUE"""),"")</f>
        <v/>
      </c>
      <c r="U158" s="3" t="str">
        <f ca="1">IFERROR(__xludf.DUMMYFUNCTION("""COMPUTED_VALUE"""),"")</f>
        <v/>
      </c>
      <c r="V158" s="8" t="str">
        <f ca="1">IFERROR(__xludf.DUMMYFUNCTION("""COMPUTED_VALUE"""),"")</f>
        <v/>
      </c>
      <c r="W158" s="3" t="str">
        <f ca="1">IFERROR(__xludf.DUMMYFUNCTION("""COMPUTED_VALUE"""),"")</f>
        <v/>
      </c>
      <c r="X158" s="3" t="str">
        <f ca="1">IFERROR(__xludf.DUMMYFUNCTION("""COMPUTED_VALUE"""),"")</f>
        <v/>
      </c>
      <c r="Y158" s="8" t="str">
        <f ca="1">IFERROR(__xludf.DUMMYFUNCTION("""COMPUTED_VALUE"""),"")</f>
        <v/>
      </c>
      <c r="Z158" s="3" t="str">
        <f ca="1">IFERROR(__xludf.DUMMYFUNCTION("""COMPUTED_VALUE"""),"")</f>
        <v/>
      </c>
      <c r="AA158" s="3" t="str">
        <f ca="1">IFERROR(__xludf.DUMMYFUNCTION("""COMPUTED_VALUE"""),"")</f>
        <v/>
      </c>
      <c r="AB158" s="3" t="str">
        <f ca="1">IFERROR(__xludf.DUMMYFUNCTION("""COMPUTED_VALUE"""),"")</f>
        <v/>
      </c>
      <c r="AC158" s="3" t="str">
        <f ca="1">IFERROR(__xludf.DUMMYFUNCTION("""COMPUTED_VALUE"""),"")</f>
        <v/>
      </c>
      <c r="AD158" s="15" t="str">
        <f ca="1">IFERROR(__xludf.DUMMYFUNCTION("""COMPUTED_VALUE"""),"")</f>
        <v/>
      </c>
    </row>
    <row r="159" spans="1:30" ht="12.75">
      <c r="A159" t="str">
        <f ca="1">IFERROR(__xludf.DUMMYFUNCTION("""COMPUTED_VALUE"""),"Latvia")</f>
        <v>Latvia</v>
      </c>
      <c r="B159" t="str">
        <f ca="1">IFERROR(__xludf.DUMMYFUNCTION("""COMPUTED_VALUE"""),"Europe")</f>
        <v>Europe</v>
      </c>
      <c r="C159" s="4" t="str">
        <f ca="1">IFERROR(__xludf.DUMMYFUNCTION("""COMPUTED_VALUE"""),"Raimonds Vējonis")</f>
        <v>Raimonds Vējonis</v>
      </c>
      <c r="D159" t="str">
        <f ca="1">IFERROR(__xludf.DUMMYFUNCTION("""COMPUTED_VALUE"""),"Head of state")</f>
        <v>Head of state</v>
      </c>
      <c r="E159" t="str">
        <f ca="1">IFERROR(__xludf.DUMMYFUNCTION("""COMPUTED_VALUE"""),"Male")</f>
        <v>Male</v>
      </c>
      <c r="F159" s="1">
        <f ca="1">IFERROR(__xludf.DUMMYFUNCTION("""COMPUTED_VALUE"""),51)</f>
        <v>51</v>
      </c>
      <c r="G159" t="str">
        <f ca="1">IFERROR(__xludf.DUMMYFUNCTION("""COMPUTED_VALUE"""),"President")</f>
        <v>President</v>
      </c>
      <c r="H159" s="10">
        <f ca="1">IFERROR(__xludf.DUMMYFUNCTION("""COMPUTED_VALUE"""),19444)</f>
        <v>19444</v>
      </c>
      <c r="I159" s="11" t="str">
        <f ca="1">IFERROR(__xludf.DUMMYFUNCTION("""COMPUTED_VALUE"""),"https://www.facebook.com/RaimondsVejonis/")</f>
        <v>https://www.facebook.com/RaimondsVejonis/</v>
      </c>
      <c r="J159" s="12">
        <f ca="1">IFERROR(__xludf.DUMMYFUNCTION("""COMPUTED_VALUE"""),19444)</f>
        <v>19444</v>
      </c>
      <c r="K159" s="13" t="str">
        <f ca="1">IFERROR(__xludf.DUMMYFUNCTION("""COMPUTED_VALUE"""),"https://twitter.com/Rigas_pils")</f>
        <v>https://twitter.com/Rigas_pils</v>
      </c>
      <c r="L159" s="12" t="str">
        <f ca="1">IFERROR(__xludf.DUMMYFUNCTION("""COMPUTED_VALUE"""),"Rigas_Pils")</f>
        <v>Rigas_Pils</v>
      </c>
      <c r="M159" s="12" t="str">
        <f ca="1">IFERROR(__xludf.DUMMYFUNCTION("""COMPUTED_VALUE"""),"")</f>
        <v/>
      </c>
      <c r="N159" s="12" t="str">
        <f ca="1">IFERROR(__xludf.DUMMYFUNCTION("""COMPUTED_VALUE"""),"34K")</f>
        <v>34K</v>
      </c>
      <c r="O159" s="8" t="str">
        <f ca="1">IFERROR(__xludf.DUMMYFUNCTION("""COMPUTED_VALUE"""),"")</f>
        <v/>
      </c>
      <c r="P159" s="12" t="str">
        <f ca="1">IFERROR(__xludf.DUMMYFUNCTION("""COMPUTED_VALUE"""),"")</f>
        <v/>
      </c>
      <c r="Q159" s="12" t="str">
        <f ca="1">IFERROR(__xludf.DUMMYFUNCTION("""COMPUTED_VALUE"""),"")</f>
        <v/>
      </c>
      <c r="R159" s="8" t="str">
        <f ca="1">IFERROR(__xludf.DUMMYFUNCTION("""COMPUTED_VALUE"""),"")</f>
        <v/>
      </c>
      <c r="S159" s="3" t="str">
        <f ca="1">IFERROR(__xludf.DUMMYFUNCTION("""COMPUTED_VALUE"""),"")</f>
        <v/>
      </c>
      <c r="T159" s="8" t="str">
        <f ca="1">IFERROR(__xludf.DUMMYFUNCTION("""COMPUTED_VALUE"""),"")</f>
        <v/>
      </c>
      <c r="U159" s="3" t="str">
        <f ca="1">IFERROR(__xludf.DUMMYFUNCTION("""COMPUTED_VALUE"""),"")</f>
        <v/>
      </c>
      <c r="V159" s="8" t="str">
        <f ca="1">IFERROR(__xludf.DUMMYFUNCTION("""COMPUTED_VALUE"""),"")</f>
        <v/>
      </c>
      <c r="W159" s="3" t="str">
        <f ca="1">IFERROR(__xludf.DUMMYFUNCTION("""COMPUTED_VALUE"""),"")</f>
        <v/>
      </c>
      <c r="X159" s="3" t="str">
        <f ca="1">IFERROR(__xludf.DUMMYFUNCTION("""COMPUTED_VALUE"""),"")</f>
        <v/>
      </c>
      <c r="Y159" s="8" t="str">
        <f ca="1">IFERROR(__xludf.DUMMYFUNCTION("""COMPUTED_VALUE"""),"")</f>
        <v/>
      </c>
      <c r="Z159" s="3" t="str">
        <f ca="1">IFERROR(__xludf.DUMMYFUNCTION("""COMPUTED_VALUE"""),"")</f>
        <v/>
      </c>
      <c r="AA159" s="3" t="str">
        <f ca="1">IFERROR(__xludf.DUMMYFUNCTION("""COMPUTED_VALUE"""),"")</f>
        <v/>
      </c>
      <c r="AB159" s="3" t="str">
        <f ca="1">IFERROR(__xludf.DUMMYFUNCTION("""COMPUTED_VALUE"""),"")</f>
        <v/>
      </c>
      <c r="AC159" s="3" t="str">
        <f ca="1">IFERROR(__xludf.DUMMYFUNCTION("""COMPUTED_VALUE"""),"")</f>
        <v/>
      </c>
      <c r="AD159" s="15" t="str">
        <f ca="1">IFERROR(__xludf.DUMMYFUNCTION("""COMPUTED_VALUE"""),"")</f>
        <v/>
      </c>
    </row>
    <row r="160" spans="1:30" ht="12.75">
      <c r="A160" t="str">
        <f ca="1">IFERROR(__xludf.DUMMYFUNCTION("""COMPUTED_VALUE"""),"Germany")</f>
        <v>Germany</v>
      </c>
      <c r="B160" t="str">
        <f ca="1">IFERROR(__xludf.DUMMYFUNCTION("""COMPUTED_VALUE"""),"Europe")</f>
        <v>Europe</v>
      </c>
      <c r="C160" s="4" t="str">
        <f ca="1">IFERROR(__xludf.DUMMYFUNCTION("""COMPUTED_VALUE"""),"Frank-Walter Steinmeier")</f>
        <v>Frank-Walter Steinmeier</v>
      </c>
      <c r="D160" t="str">
        <f ca="1">IFERROR(__xludf.DUMMYFUNCTION("""COMPUTED_VALUE"""),"Head of state")</f>
        <v>Head of state</v>
      </c>
      <c r="E160" t="str">
        <f ca="1">IFERROR(__xludf.DUMMYFUNCTION("""COMPUTED_VALUE"""),"Male")</f>
        <v>Male</v>
      </c>
      <c r="F160" s="1">
        <f ca="1">IFERROR(__xludf.DUMMYFUNCTION("""COMPUTED_VALUE"""),62)</f>
        <v>62</v>
      </c>
      <c r="G160" t="str">
        <f ca="1">IFERROR(__xludf.DUMMYFUNCTION("""COMPUTED_VALUE"""),"President")</f>
        <v>President</v>
      </c>
      <c r="H160" s="10">
        <f ca="1">IFERROR(__xludf.DUMMYFUNCTION("""COMPUTED_VALUE"""),65552)</f>
        <v>65552</v>
      </c>
      <c r="I160" s="11" t="str">
        <f ca="1">IFERROR(__xludf.DUMMYFUNCTION("""COMPUTED_VALUE"""),"https://www.facebook.com/Bundespraesident.Steinmeier/")</f>
        <v>https://www.facebook.com/Bundespraesident.Steinmeier/</v>
      </c>
      <c r="J160" s="12">
        <f ca="1">IFERROR(__xludf.DUMMYFUNCTION("""COMPUTED_VALUE"""),65533)</f>
        <v>65533</v>
      </c>
      <c r="K160" s="8" t="str">
        <f ca="1">IFERROR(__xludf.DUMMYFUNCTION("""COMPUTED_VALUE"""),"")</f>
        <v/>
      </c>
      <c r="L160" s="12" t="str">
        <f ca="1">IFERROR(__xludf.DUMMYFUNCTION("""COMPUTED_VALUE"""),"")</f>
        <v/>
      </c>
      <c r="M160" s="12" t="str">
        <f ca="1">IFERROR(__xludf.DUMMYFUNCTION("""COMPUTED_VALUE"""),"")</f>
        <v/>
      </c>
      <c r="N160" s="12" t="str">
        <f ca="1">IFERROR(__xludf.DUMMYFUNCTION("""COMPUTED_VALUE"""),"")</f>
        <v/>
      </c>
      <c r="O160" s="8" t="str">
        <f ca="1">IFERROR(__xludf.DUMMYFUNCTION("""COMPUTED_VALUE"""),"")</f>
        <v/>
      </c>
      <c r="P160" s="12" t="str">
        <f ca="1">IFERROR(__xludf.DUMMYFUNCTION("""COMPUTED_VALUE"""),"")</f>
        <v/>
      </c>
      <c r="Q160" s="12" t="str">
        <f ca="1">IFERROR(__xludf.DUMMYFUNCTION("""COMPUTED_VALUE"""),"")</f>
        <v/>
      </c>
      <c r="R160" s="13" t="str">
        <f ca="1">IFERROR(__xludf.DUMMYFUNCTION("""COMPUTED_VALUE"""),"https://www.youtube.com/channel/UC4fI8q0yj_gkonQlKy_J2Gw")</f>
        <v>https://www.youtube.com/channel/UC4fI8q0yj_gkonQlKy_J2Gw</v>
      </c>
      <c r="S160" s="12">
        <f ca="1">IFERROR(__xludf.DUMMYFUNCTION("""COMPUTED_VALUE"""),19)</f>
        <v>19</v>
      </c>
      <c r="T160" s="8" t="str">
        <f ca="1">IFERROR(__xludf.DUMMYFUNCTION("""COMPUTED_VALUE"""),"")</f>
        <v/>
      </c>
      <c r="U160" s="3" t="str">
        <f ca="1">IFERROR(__xludf.DUMMYFUNCTION("""COMPUTED_VALUE"""),"")</f>
        <v/>
      </c>
      <c r="V160" s="8" t="str">
        <f ca="1">IFERROR(__xludf.DUMMYFUNCTION("""COMPUTED_VALUE"""),"")</f>
        <v/>
      </c>
      <c r="W160" s="3" t="str">
        <f ca="1">IFERROR(__xludf.DUMMYFUNCTION("""COMPUTED_VALUE"""),"")</f>
        <v/>
      </c>
      <c r="X160" s="3" t="str">
        <f ca="1">IFERROR(__xludf.DUMMYFUNCTION("""COMPUTED_VALUE"""),"")</f>
        <v/>
      </c>
      <c r="Y160" s="8" t="str">
        <f ca="1">IFERROR(__xludf.DUMMYFUNCTION("""COMPUTED_VALUE"""),"")</f>
        <v/>
      </c>
      <c r="Z160" s="3" t="str">
        <f ca="1">IFERROR(__xludf.DUMMYFUNCTION("""COMPUTED_VALUE"""),"")</f>
        <v/>
      </c>
      <c r="AA160" s="3" t="str">
        <f ca="1">IFERROR(__xludf.DUMMYFUNCTION("""COMPUTED_VALUE"""),"")</f>
        <v/>
      </c>
      <c r="AB160" s="3" t="str">
        <f ca="1">IFERROR(__xludf.DUMMYFUNCTION("""COMPUTED_VALUE"""),"")</f>
        <v/>
      </c>
      <c r="AC160" s="3" t="str">
        <f ca="1">IFERROR(__xludf.DUMMYFUNCTION("""COMPUTED_VALUE"""),"")</f>
        <v/>
      </c>
      <c r="AD160" s="15" t="str">
        <f ca="1">IFERROR(__xludf.DUMMYFUNCTION("""COMPUTED_VALUE"""),"")</f>
        <v/>
      </c>
    </row>
    <row r="161" spans="1:30" ht="12.75">
      <c r="A161" t="str">
        <f ca="1">IFERROR(__xludf.DUMMYFUNCTION("""COMPUTED_VALUE"""),"New Zealand")</f>
        <v>New Zealand</v>
      </c>
      <c r="B161" t="str">
        <f ca="1">IFERROR(__xludf.DUMMYFUNCTION("""COMPUTED_VALUE"""),"Oceania")</f>
        <v>Oceania</v>
      </c>
      <c r="C161" s="4" t="str">
        <f ca="1">IFERROR(__xludf.DUMMYFUNCTION("""COMPUTED_VALUE"""),"Dame Patsy Reddy")</f>
        <v>Dame Patsy Reddy</v>
      </c>
      <c r="D161" t="str">
        <f ca="1">IFERROR(__xludf.DUMMYFUNCTION("""COMPUTED_VALUE"""),"Head of state")</f>
        <v>Head of state</v>
      </c>
      <c r="E161" t="str">
        <f ca="1">IFERROR(__xludf.DUMMYFUNCTION("""COMPUTED_VALUE"""),"Female")</f>
        <v>Female</v>
      </c>
      <c r="F161" s="1">
        <f ca="1">IFERROR(__xludf.DUMMYFUNCTION("""COMPUTED_VALUE"""),63)</f>
        <v>63</v>
      </c>
      <c r="G161" t="str">
        <f ca="1">IFERROR(__xludf.DUMMYFUNCTION("""COMPUTED_VALUE"""),"Governor General")</f>
        <v>Governor General</v>
      </c>
      <c r="H161" s="10">
        <f ca="1">IFERROR(__xludf.DUMMYFUNCTION("""COMPUTED_VALUE"""),46171)</f>
        <v>46171</v>
      </c>
      <c r="I161" s="11" t="str">
        <f ca="1">IFERROR(__xludf.DUMMYFUNCTION("""COMPUTED_VALUE"""),"https://www.facebook.com/GovernorGeneralNewZealand/")</f>
        <v>https://www.facebook.com/GovernorGeneralNewZealand/</v>
      </c>
      <c r="J161" s="12">
        <f ca="1">IFERROR(__xludf.DUMMYFUNCTION("""COMPUTED_VALUE"""),46171)</f>
        <v>46171</v>
      </c>
      <c r="K161" s="8" t="str">
        <f ca="1">IFERROR(__xludf.DUMMYFUNCTION("""COMPUTED_VALUE"""),"")</f>
        <v/>
      </c>
      <c r="L161" s="12" t="str">
        <f ca="1">IFERROR(__xludf.DUMMYFUNCTION("""COMPUTED_VALUE"""),"")</f>
        <v/>
      </c>
      <c r="M161" s="12" t="str">
        <f ca="1">IFERROR(__xludf.DUMMYFUNCTION("""COMPUTED_VALUE"""),"")</f>
        <v/>
      </c>
      <c r="N161" s="12" t="str">
        <f ca="1">IFERROR(__xludf.DUMMYFUNCTION("""COMPUTED_VALUE"""),"")</f>
        <v/>
      </c>
      <c r="O161" s="8" t="str">
        <f ca="1">IFERROR(__xludf.DUMMYFUNCTION("""COMPUTED_VALUE"""),"")</f>
        <v/>
      </c>
      <c r="P161" s="12" t="str">
        <f ca="1">IFERROR(__xludf.DUMMYFUNCTION("""COMPUTED_VALUE"""),"")</f>
        <v/>
      </c>
      <c r="Q161" s="12" t="str">
        <f ca="1">IFERROR(__xludf.DUMMYFUNCTION("""COMPUTED_VALUE"""),"")</f>
        <v/>
      </c>
      <c r="R161" s="8" t="str">
        <f ca="1">IFERROR(__xludf.DUMMYFUNCTION("""COMPUTED_VALUE"""),"")</f>
        <v/>
      </c>
      <c r="S161" s="3" t="str">
        <f ca="1">IFERROR(__xludf.DUMMYFUNCTION("""COMPUTED_VALUE"""),"")</f>
        <v/>
      </c>
      <c r="T161" s="8" t="str">
        <f ca="1">IFERROR(__xludf.DUMMYFUNCTION("""COMPUTED_VALUE"""),"")</f>
        <v/>
      </c>
      <c r="U161" s="3" t="str">
        <f ca="1">IFERROR(__xludf.DUMMYFUNCTION("""COMPUTED_VALUE"""),"")</f>
        <v/>
      </c>
      <c r="V161" s="8" t="str">
        <f ca="1">IFERROR(__xludf.DUMMYFUNCTION("""COMPUTED_VALUE"""),"")</f>
        <v/>
      </c>
      <c r="W161" s="3" t="str">
        <f ca="1">IFERROR(__xludf.DUMMYFUNCTION("""COMPUTED_VALUE"""),"")</f>
        <v/>
      </c>
      <c r="X161" s="3" t="str">
        <f ca="1">IFERROR(__xludf.DUMMYFUNCTION("""COMPUTED_VALUE"""),"")</f>
        <v/>
      </c>
      <c r="Y161" s="8" t="str">
        <f ca="1">IFERROR(__xludf.DUMMYFUNCTION("""COMPUTED_VALUE"""),"")</f>
        <v/>
      </c>
      <c r="Z161" s="3" t="str">
        <f ca="1">IFERROR(__xludf.DUMMYFUNCTION("""COMPUTED_VALUE"""),"")</f>
        <v/>
      </c>
      <c r="AA161" s="3" t="str">
        <f ca="1">IFERROR(__xludf.DUMMYFUNCTION("""COMPUTED_VALUE"""),"")</f>
        <v/>
      </c>
      <c r="AB161" s="3" t="str">
        <f ca="1">IFERROR(__xludf.DUMMYFUNCTION("""COMPUTED_VALUE"""),"")</f>
        <v/>
      </c>
      <c r="AC161" s="3" t="str">
        <f ca="1">IFERROR(__xludf.DUMMYFUNCTION("""COMPUTED_VALUE"""),"")</f>
        <v/>
      </c>
      <c r="AD161" s="15" t="str">
        <f ca="1">IFERROR(__xludf.DUMMYFUNCTION("""COMPUTED_VALUE"""),"")</f>
        <v/>
      </c>
    </row>
    <row r="162" spans="1:30" ht="12.75">
      <c r="A162" t="str">
        <f ca="1">IFERROR(__xludf.DUMMYFUNCTION("""COMPUTED_VALUE"""),"Slovenia")</f>
        <v>Slovenia</v>
      </c>
      <c r="B162" t="str">
        <f ca="1">IFERROR(__xludf.DUMMYFUNCTION("""COMPUTED_VALUE"""),"Europe")</f>
        <v>Europe</v>
      </c>
      <c r="C162" s="4" t="str">
        <f ca="1">IFERROR(__xludf.DUMMYFUNCTION("""COMPUTED_VALUE"""),"Miro Cerar")</f>
        <v>Miro Cerar</v>
      </c>
      <c r="D162" t="str">
        <f ca="1">IFERROR(__xludf.DUMMYFUNCTION("""COMPUTED_VALUE"""),"Head of government")</f>
        <v>Head of government</v>
      </c>
      <c r="E162" t="str">
        <f ca="1">IFERROR(__xludf.DUMMYFUNCTION("""COMPUTED_VALUE"""),"Male")</f>
        <v>Male</v>
      </c>
      <c r="F162" s="1">
        <f ca="1">IFERROR(__xludf.DUMMYFUNCTION("""COMPUTED_VALUE"""),54)</f>
        <v>54</v>
      </c>
      <c r="G162" t="str">
        <f ca="1">IFERROR(__xludf.DUMMYFUNCTION("""COMPUTED_VALUE"""),"Prime Minister")</f>
        <v>Prime Minister</v>
      </c>
      <c r="H162" s="10">
        <f ca="1">IFERROR(__xludf.DUMMYFUNCTION("""COMPUTED_VALUE"""),46454)</f>
        <v>46454</v>
      </c>
      <c r="I162" s="11" t="str">
        <f ca="1">IFERROR(__xludf.DUMMYFUNCTION("""COMPUTED_VALUE"""),"https://www.facebook.com/mirocerar.SMC/")</f>
        <v>https://www.facebook.com/mirocerar.SMC/</v>
      </c>
      <c r="J162" s="12">
        <f ca="1">IFERROR(__xludf.DUMMYFUNCTION("""COMPUTED_VALUE"""),13961)</f>
        <v>13961</v>
      </c>
      <c r="K162" s="13" t="str">
        <f ca="1">IFERROR(__xludf.DUMMYFUNCTION("""COMPUTED_VALUE"""),"https://twitter.com/MiroCerar")</f>
        <v>https://twitter.com/MiroCerar</v>
      </c>
      <c r="L162" s="12" t="str">
        <f ca="1">IFERROR(__xludf.DUMMYFUNCTION("""COMPUTED_VALUE"""),"Mirocerar")</f>
        <v>Mirocerar</v>
      </c>
      <c r="M162" s="12">
        <f ca="1">IFERROR(__xludf.DUMMYFUNCTION("""COMPUTED_VALUE"""),32493)</f>
        <v>32493</v>
      </c>
      <c r="N162" s="12">
        <f ca="1">IFERROR(__xludf.DUMMYFUNCTION("""COMPUTED_VALUE"""),32493)</f>
        <v>32493</v>
      </c>
      <c r="O162" s="8" t="str">
        <f ca="1">IFERROR(__xludf.DUMMYFUNCTION("""COMPUTED_VALUE"""),"")</f>
        <v/>
      </c>
      <c r="P162" s="12" t="str">
        <f ca="1">IFERROR(__xludf.DUMMYFUNCTION("""COMPUTED_VALUE"""),"")</f>
        <v/>
      </c>
      <c r="Q162" s="12" t="str">
        <f ca="1">IFERROR(__xludf.DUMMYFUNCTION("""COMPUTED_VALUE"""),"")</f>
        <v/>
      </c>
      <c r="R162" s="8" t="str">
        <f ca="1">IFERROR(__xludf.DUMMYFUNCTION("""COMPUTED_VALUE"""),"")</f>
        <v/>
      </c>
      <c r="S162" s="3" t="str">
        <f ca="1">IFERROR(__xludf.DUMMYFUNCTION("""COMPUTED_VALUE"""),"")</f>
        <v/>
      </c>
      <c r="T162" s="8" t="str">
        <f ca="1">IFERROR(__xludf.DUMMYFUNCTION("""COMPUTED_VALUE"""),"")</f>
        <v/>
      </c>
      <c r="U162" s="3" t="str">
        <f ca="1">IFERROR(__xludf.DUMMYFUNCTION("""COMPUTED_VALUE"""),"")</f>
        <v/>
      </c>
      <c r="V162" s="8" t="str">
        <f ca="1">IFERROR(__xludf.DUMMYFUNCTION("""COMPUTED_VALUE"""),"")</f>
        <v/>
      </c>
      <c r="W162" s="3" t="str">
        <f ca="1">IFERROR(__xludf.DUMMYFUNCTION("""COMPUTED_VALUE"""),"")</f>
        <v/>
      </c>
      <c r="X162" s="3" t="str">
        <f ca="1">IFERROR(__xludf.DUMMYFUNCTION("""COMPUTED_VALUE"""),"")</f>
        <v/>
      </c>
      <c r="Y162" s="8" t="str">
        <f ca="1">IFERROR(__xludf.DUMMYFUNCTION("""COMPUTED_VALUE"""),"")</f>
        <v/>
      </c>
      <c r="Z162" s="3" t="str">
        <f ca="1">IFERROR(__xludf.DUMMYFUNCTION("""COMPUTED_VALUE"""),"")</f>
        <v/>
      </c>
      <c r="AA162" s="3" t="str">
        <f ca="1">IFERROR(__xludf.DUMMYFUNCTION("""COMPUTED_VALUE"""),"")</f>
        <v/>
      </c>
      <c r="AB162" s="3" t="str">
        <f ca="1">IFERROR(__xludf.DUMMYFUNCTION("""COMPUTED_VALUE"""),"")</f>
        <v/>
      </c>
      <c r="AC162" s="3" t="str">
        <f ca="1">IFERROR(__xludf.DUMMYFUNCTION("""COMPUTED_VALUE"""),"")</f>
        <v/>
      </c>
      <c r="AD162" s="15" t="str">
        <f ca="1">IFERROR(__xludf.DUMMYFUNCTION("""COMPUTED_VALUE"""),"")</f>
        <v/>
      </c>
    </row>
    <row r="163" spans="1:30" ht="12.75">
      <c r="A163" t="str">
        <f ca="1">IFERROR(__xludf.DUMMYFUNCTION("""COMPUTED_VALUE"""),"Dominica")</f>
        <v>Dominica</v>
      </c>
      <c r="B163" t="str">
        <f ca="1">IFERROR(__xludf.DUMMYFUNCTION("""COMPUTED_VALUE"""),"North America")</f>
        <v>North America</v>
      </c>
      <c r="C163" s="4" t="str">
        <f ca="1">IFERROR(__xludf.DUMMYFUNCTION("""COMPUTED_VALUE"""),"Roosevelt Skerrit")</f>
        <v>Roosevelt Skerrit</v>
      </c>
      <c r="D163" t="str">
        <f ca="1">IFERROR(__xludf.DUMMYFUNCTION("""COMPUTED_VALUE"""),"Head of government")</f>
        <v>Head of government</v>
      </c>
      <c r="E163" t="str">
        <f ca="1">IFERROR(__xludf.DUMMYFUNCTION("""COMPUTED_VALUE"""),"Male")</f>
        <v>Male</v>
      </c>
      <c r="F163" s="1">
        <f ca="1">IFERROR(__xludf.DUMMYFUNCTION("""COMPUTED_VALUE"""),45)</f>
        <v>45</v>
      </c>
      <c r="G163" t="str">
        <f ca="1">IFERROR(__xludf.DUMMYFUNCTION("""COMPUTED_VALUE"""),"Prime Minister")</f>
        <v>Prime Minister</v>
      </c>
      <c r="H163" s="10">
        <f ca="1">IFERROR(__xludf.DUMMYFUNCTION("""COMPUTED_VALUE"""),43605)</f>
        <v>43605</v>
      </c>
      <c r="I163" s="11" t="str">
        <f ca="1">IFERROR(__xludf.DUMMYFUNCTION("""COMPUTED_VALUE"""),"https://www.facebook.com/SupportRooseveltSkerrit/")</f>
        <v>https://www.facebook.com/SupportRooseveltSkerrit/</v>
      </c>
      <c r="J163" s="12">
        <f ca="1">IFERROR(__xludf.DUMMYFUNCTION("""COMPUTED_VALUE"""),43605)</f>
        <v>43605</v>
      </c>
      <c r="K163" s="8" t="str">
        <f ca="1">IFERROR(__xludf.DUMMYFUNCTION("""COMPUTED_VALUE"""),"")</f>
        <v/>
      </c>
      <c r="L163" s="12" t="str">
        <f ca="1">IFERROR(__xludf.DUMMYFUNCTION("""COMPUTED_VALUE"""),"")</f>
        <v/>
      </c>
      <c r="M163" s="12" t="str">
        <f ca="1">IFERROR(__xludf.DUMMYFUNCTION("""COMPUTED_VALUE"""),"")</f>
        <v/>
      </c>
      <c r="N163" s="12" t="str">
        <f ca="1">IFERROR(__xludf.DUMMYFUNCTION("""COMPUTED_VALUE"""),"")</f>
        <v/>
      </c>
      <c r="O163" s="8" t="str">
        <f ca="1">IFERROR(__xludf.DUMMYFUNCTION("""COMPUTED_VALUE"""),"")</f>
        <v/>
      </c>
      <c r="P163" s="12" t="str">
        <f ca="1">IFERROR(__xludf.DUMMYFUNCTION("""COMPUTED_VALUE"""),"")</f>
        <v/>
      </c>
      <c r="Q163" s="12" t="str">
        <f ca="1">IFERROR(__xludf.DUMMYFUNCTION("""COMPUTED_VALUE"""),"")</f>
        <v/>
      </c>
      <c r="R163" s="8" t="str">
        <f ca="1">IFERROR(__xludf.DUMMYFUNCTION("""COMPUTED_VALUE"""),"")</f>
        <v/>
      </c>
      <c r="S163" s="3" t="str">
        <f ca="1">IFERROR(__xludf.DUMMYFUNCTION("""COMPUTED_VALUE"""),"")</f>
        <v/>
      </c>
      <c r="T163" s="8" t="str">
        <f ca="1">IFERROR(__xludf.DUMMYFUNCTION("""COMPUTED_VALUE"""),"")</f>
        <v/>
      </c>
      <c r="U163" s="3" t="str">
        <f ca="1">IFERROR(__xludf.DUMMYFUNCTION("""COMPUTED_VALUE"""),"")</f>
        <v/>
      </c>
      <c r="V163" s="8" t="str">
        <f ca="1">IFERROR(__xludf.DUMMYFUNCTION("""COMPUTED_VALUE"""),"")</f>
        <v/>
      </c>
      <c r="W163" s="3" t="str">
        <f ca="1">IFERROR(__xludf.DUMMYFUNCTION("""COMPUTED_VALUE"""),"")</f>
        <v/>
      </c>
      <c r="X163" s="3" t="str">
        <f ca="1">IFERROR(__xludf.DUMMYFUNCTION("""COMPUTED_VALUE"""),"")</f>
        <v/>
      </c>
      <c r="Y163" s="8" t="str">
        <f ca="1">IFERROR(__xludf.DUMMYFUNCTION("""COMPUTED_VALUE"""),"")</f>
        <v/>
      </c>
      <c r="Z163" s="3" t="str">
        <f ca="1">IFERROR(__xludf.DUMMYFUNCTION("""COMPUTED_VALUE"""),"")</f>
        <v/>
      </c>
      <c r="AA163" s="3" t="str">
        <f ca="1">IFERROR(__xludf.DUMMYFUNCTION("""COMPUTED_VALUE"""),"")</f>
        <v/>
      </c>
      <c r="AB163" s="3" t="str">
        <f ca="1">IFERROR(__xludf.DUMMYFUNCTION("""COMPUTED_VALUE"""),"")</f>
        <v/>
      </c>
      <c r="AC163" s="3" t="str">
        <f ca="1">IFERROR(__xludf.DUMMYFUNCTION("""COMPUTED_VALUE"""),"")</f>
        <v/>
      </c>
      <c r="AD163" s="15" t="str">
        <f ca="1">IFERROR(__xludf.DUMMYFUNCTION("""COMPUTED_VALUE"""),"")</f>
        <v/>
      </c>
    </row>
    <row r="164" spans="1:30" ht="12.75">
      <c r="A164" t="str">
        <f ca="1">IFERROR(__xludf.DUMMYFUNCTION("""COMPUTED_VALUE"""),"Haiti")</f>
        <v>Haiti</v>
      </c>
      <c r="B164" t="str">
        <f ca="1">IFERROR(__xludf.DUMMYFUNCTION("""COMPUTED_VALUE"""),"North America")</f>
        <v>North America</v>
      </c>
      <c r="C164" s="4" t="str">
        <f ca="1">IFERROR(__xludf.DUMMYFUNCTION("""COMPUTED_VALUE"""),"Jack Guy Lafontant")</f>
        <v>Jack Guy Lafontant</v>
      </c>
      <c r="D164" t="str">
        <f ca="1">IFERROR(__xludf.DUMMYFUNCTION("""COMPUTED_VALUE"""),"Head of government")</f>
        <v>Head of government</v>
      </c>
      <c r="E164" t="str">
        <f ca="1">IFERROR(__xludf.DUMMYFUNCTION("""COMPUTED_VALUE"""),"Male")</f>
        <v>Male</v>
      </c>
      <c r="F164" s="1">
        <f ca="1">IFERROR(__xludf.DUMMYFUNCTION("""COMPUTED_VALUE"""),56)</f>
        <v>56</v>
      </c>
      <c r="G164" t="str">
        <f ca="1">IFERROR(__xludf.DUMMYFUNCTION("""COMPUTED_VALUE"""),"Prime Minister")</f>
        <v>Prime Minister</v>
      </c>
      <c r="H164" s="10">
        <f ca="1">IFERROR(__xludf.DUMMYFUNCTION("""COMPUTED_VALUE"""),83570)</f>
        <v>83570</v>
      </c>
      <c r="I164" s="11" t="str">
        <f ca="1">IFERROR(__xludf.DUMMYFUNCTION("""COMPUTED_VALUE"""),"https://www.facebook.com/jglafontant/")</f>
        <v>https://www.facebook.com/jglafontant/</v>
      </c>
      <c r="J164" s="12">
        <f ca="1">IFERROR(__xludf.DUMMYFUNCTION("""COMPUTED_VALUE"""),33666)</f>
        <v>33666</v>
      </c>
      <c r="K164" s="13" t="str">
        <f ca="1">IFERROR(__xludf.DUMMYFUNCTION("""COMPUTED_VALUE"""),"https://twitter.com/LafontantGuy")</f>
        <v>https://twitter.com/LafontantGuy</v>
      </c>
      <c r="L164" s="12" t="str">
        <f ca="1">IFERROR(__xludf.DUMMYFUNCTION("""COMPUTED_VALUE"""),"Lafontantguy")</f>
        <v>Lafontantguy</v>
      </c>
      <c r="M164" s="12">
        <f ca="1">IFERROR(__xludf.DUMMYFUNCTION("""COMPUTED_VALUE"""),49904)</f>
        <v>49904</v>
      </c>
      <c r="N164" s="12">
        <f ca="1">IFERROR(__xludf.DUMMYFUNCTION("""COMPUTED_VALUE"""),49904)</f>
        <v>49904</v>
      </c>
      <c r="O164" s="8" t="str">
        <f ca="1">IFERROR(__xludf.DUMMYFUNCTION("""COMPUTED_VALUE"""),"")</f>
        <v/>
      </c>
      <c r="P164" s="12" t="str">
        <f ca="1">IFERROR(__xludf.DUMMYFUNCTION("""COMPUTED_VALUE"""),"")</f>
        <v/>
      </c>
      <c r="Q164" s="12" t="str">
        <f ca="1">IFERROR(__xludf.DUMMYFUNCTION("""COMPUTED_VALUE"""),"")</f>
        <v/>
      </c>
      <c r="R164" s="8" t="str">
        <f ca="1">IFERROR(__xludf.DUMMYFUNCTION("""COMPUTED_VALUE"""),"")</f>
        <v/>
      </c>
      <c r="S164" s="3" t="str">
        <f ca="1">IFERROR(__xludf.DUMMYFUNCTION("""COMPUTED_VALUE"""),"")</f>
        <v/>
      </c>
      <c r="T164" s="8" t="str">
        <f ca="1">IFERROR(__xludf.DUMMYFUNCTION("""COMPUTED_VALUE"""),"")</f>
        <v/>
      </c>
      <c r="U164" s="3" t="str">
        <f ca="1">IFERROR(__xludf.DUMMYFUNCTION("""COMPUTED_VALUE"""),"")</f>
        <v/>
      </c>
      <c r="V164" s="8" t="str">
        <f ca="1">IFERROR(__xludf.DUMMYFUNCTION("""COMPUTED_VALUE"""),"")</f>
        <v/>
      </c>
      <c r="W164" s="3" t="str">
        <f ca="1">IFERROR(__xludf.DUMMYFUNCTION("""COMPUTED_VALUE"""),"")</f>
        <v/>
      </c>
      <c r="X164" s="3" t="str">
        <f ca="1">IFERROR(__xludf.DUMMYFUNCTION("""COMPUTED_VALUE"""),"")</f>
        <v/>
      </c>
      <c r="Y164" s="8" t="str">
        <f ca="1">IFERROR(__xludf.DUMMYFUNCTION("""COMPUTED_VALUE"""),"")</f>
        <v/>
      </c>
      <c r="Z164" s="3" t="str">
        <f ca="1">IFERROR(__xludf.DUMMYFUNCTION("""COMPUTED_VALUE"""),"")</f>
        <v/>
      </c>
      <c r="AA164" s="3" t="str">
        <f ca="1">IFERROR(__xludf.DUMMYFUNCTION("""COMPUTED_VALUE"""),"")</f>
        <v/>
      </c>
      <c r="AB164" s="3" t="str">
        <f ca="1">IFERROR(__xludf.DUMMYFUNCTION("""COMPUTED_VALUE"""),"")</f>
        <v/>
      </c>
      <c r="AC164" s="3" t="str">
        <f ca="1">IFERROR(__xludf.DUMMYFUNCTION("""COMPUTED_VALUE"""),"")</f>
        <v/>
      </c>
      <c r="AD164" s="15" t="str">
        <f ca="1">IFERROR(__xludf.DUMMYFUNCTION("""COMPUTED_VALUE"""),"")</f>
        <v/>
      </c>
    </row>
    <row r="165" spans="1:30" ht="12.75">
      <c r="A165" t="str">
        <f ca="1">IFERROR(__xludf.DUMMYFUNCTION("""COMPUTED_VALUE"""),"Fiji")</f>
        <v>Fiji</v>
      </c>
      <c r="B165" t="str">
        <f ca="1">IFERROR(__xludf.DUMMYFUNCTION("""COMPUTED_VALUE"""),"Oceania")</f>
        <v>Oceania</v>
      </c>
      <c r="C165" s="4" t="str">
        <f ca="1">IFERROR(__xludf.DUMMYFUNCTION("""COMPUTED_VALUE"""),"Frank Bainimarama")</f>
        <v>Frank Bainimarama</v>
      </c>
      <c r="D165" t="str">
        <f ca="1">IFERROR(__xludf.DUMMYFUNCTION("""COMPUTED_VALUE"""),"Head of government")</f>
        <v>Head of government</v>
      </c>
      <c r="E165" t="str">
        <f ca="1">IFERROR(__xludf.DUMMYFUNCTION("""COMPUTED_VALUE"""),"Male")</f>
        <v>Male</v>
      </c>
      <c r="F165" s="1">
        <f ca="1">IFERROR(__xludf.DUMMYFUNCTION("""COMPUTED_VALUE"""),63)</f>
        <v>63</v>
      </c>
      <c r="G165" t="str">
        <f ca="1">IFERROR(__xludf.DUMMYFUNCTION("""COMPUTED_VALUE"""),"Prime Minister")</f>
        <v>Prime Minister</v>
      </c>
      <c r="H165" s="10">
        <f ca="1">IFERROR(__xludf.DUMMYFUNCTION("""COMPUTED_VALUE"""),0)</f>
        <v>0</v>
      </c>
      <c r="I165" s="7" t="str">
        <f ca="1">IFERROR(__xludf.DUMMYFUNCTION("""COMPUTED_VALUE"""),"")</f>
        <v/>
      </c>
      <c r="J165" s="12" t="str">
        <f ca="1">IFERROR(__xludf.DUMMYFUNCTION("""COMPUTED_VALUE"""),"")</f>
        <v/>
      </c>
      <c r="K165" s="13" t="str">
        <f ca="1">IFERROR(__xludf.DUMMYFUNCTION("""COMPUTED_VALUE"""),"https://twitter.com/FijiPM")</f>
        <v>https://twitter.com/FijiPM</v>
      </c>
      <c r="L165" s="12" t="str">
        <f ca="1">IFERROR(__xludf.DUMMYFUNCTION("""COMPUTED_VALUE"""),"Fijipm")</f>
        <v>Fijipm</v>
      </c>
      <c r="M165" s="12" t="str">
        <f ca="1">IFERROR(__xludf.DUMMYFUNCTION("""COMPUTED_VALUE"""),"")</f>
        <v/>
      </c>
      <c r="N165" s="12" t="str">
        <f ca="1">IFERROR(__xludf.DUMMYFUNCTION("""COMPUTED_VALUE"""),"31K")</f>
        <v>31K</v>
      </c>
      <c r="O165" s="8" t="str">
        <f ca="1">IFERROR(__xludf.DUMMYFUNCTION("""COMPUTED_VALUE"""),"")</f>
        <v/>
      </c>
      <c r="P165" s="12" t="str">
        <f ca="1">IFERROR(__xludf.DUMMYFUNCTION("""COMPUTED_VALUE"""),"")</f>
        <v/>
      </c>
      <c r="Q165" s="12" t="str">
        <f ca="1">IFERROR(__xludf.DUMMYFUNCTION("""COMPUTED_VALUE"""),"")</f>
        <v/>
      </c>
      <c r="R165" s="8" t="str">
        <f ca="1">IFERROR(__xludf.DUMMYFUNCTION("""COMPUTED_VALUE"""),"")</f>
        <v/>
      </c>
      <c r="S165" s="3" t="str">
        <f ca="1">IFERROR(__xludf.DUMMYFUNCTION("""COMPUTED_VALUE"""),"")</f>
        <v/>
      </c>
      <c r="T165" s="8" t="str">
        <f ca="1">IFERROR(__xludf.DUMMYFUNCTION("""COMPUTED_VALUE"""),"")</f>
        <v/>
      </c>
      <c r="U165" s="3" t="str">
        <f ca="1">IFERROR(__xludf.DUMMYFUNCTION("""COMPUTED_VALUE"""),"")</f>
        <v/>
      </c>
      <c r="V165" s="8" t="str">
        <f ca="1">IFERROR(__xludf.DUMMYFUNCTION("""COMPUTED_VALUE"""),"")</f>
        <v/>
      </c>
      <c r="W165" s="3" t="str">
        <f ca="1">IFERROR(__xludf.DUMMYFUNCTION("""COMPUTED_VALUE"""),"")</f>
        <v/>
      </c>
      <c r="X165" s="3" t="str">
        <f ca="1">IFERROR(__xludf.DUMMYFUNCTION("""COMPUTED_VALUE"""),"")</f>
        <v/>
      </c>
      <c r="Y165" s="8" t="str">
        <f ca="1">IFERROR(__xludf.DUMMYFUNCTION("""COMPUTED_VALUE"""),"")</f>
        <v/>
      </c>
      <c r="Z165" s="3" t="str">
        <f ca="1">IFERROR(__xludf.DUMMYFUNCTION("""COMPUTED_VALUE"""),"")</f>
        <v/>
      </c>
      <c r="AA165" s="3" t="str">
        <f ca="1">IFERROR(__xludf.DUMMYFUNCTION("""COMPUTED_VALUE"""),"")</f>
        <v/>
      </c>
      <c r="AB165" s="3" t="str">
        <f ca="1">IFERROR(__xludf.DUMMYFUNCTION("""COMPUTED_VALUE"""),"")</f>
        <v/>
      </c>
      <c r="AC165" s="3" t="str">
        <f ca="1">IFERROR(__xludf.DUMMYFUNCTION("""COMPUTED_VALUE"""),"")</f>
        <v/>
      </c>
      <c r="AD165" s="15" t="str">
        <f ca="1">IFERROR(__xludf.DUMMYFUNCTION("""COMPUTED_VALUE"""),"")</f>
        <v/>
      </c>
    </row>
    <row r="166" spans="1:30" ht="12.75">
      <c r="A166" t="str">
        <f ca="1">IFERROR(__xludf.DUMMYFUNCTION("""COMPUTED_VALUE"""),"Moldova")</f>
        <v>Moldova</v>
      </c>
      <c r="B166" t="str">
        <f ca="1">IFERROR(__xludf.DUMMYFUNCTION("""COMPUTED_VALUE"""),"Europe")</f>
        <v>Europe</v>
      </c>
      <c r="C166" s="4" t="str">
        <f ca="1">IFERROR(__xludf.DUMMYFUNCTION("""COMPUTED_VALUE"""),"Pavel Filip")</f>
        <v>Pavel Filip</v>
      </c>
      <c r="D166" t="str">
        <f ca="1">IFERROR(__xludf.DUMMYFUNCTION("""COMPUTED_VALUE"""),"Head of government")</f>
        <v>Head of government</v>
      </c>
      <c r="E166" t="str">
        <f ca="1">IFERROR(__xludf.DUMMYFUNCTION("""COMPUTED_VALUE"""),"Male")</f>
        <v>Male</v>
      </c>
      <c r="F166" s="1">
        <f ca="1">IFERROR(__xludf.DUMMYFUNCTION("""COMPUTED_VALUE"""),51)</f>
        <v>51</v>
      </c>
      <c r="G166" t="str">
        <f ca="1">IFERROR(__xludf.DUMMYFUNCTION("""COMPUTED_VALUE"""),"Prime Minister")</f>
        <v>Prime Minister</v>
      </c>
      <c r="H166" s="10">
        <f ca="1">IFERROR(__xludf.DUMMYFUNCTION("""COMPUTED_VALUE"""),30340)</f>
        <v>30340</v>
      </c>
      <c r="I166" s="11" t="str">
        <f ca="1">IFERROR(__xludf.DUMMYFUNCTION("""COMPUTED_VALUE"""),"https://www.facebook.com/GuvernulRepubliciiMoldova/")</f>
        <v>https://www.facebook.com/GuvernulRepubliciiMoldova/</v>
      </c>
      <c r="J166" s="12">
        <f ca="1">IFERROR(__xludf.DUMMYFUNCTION("""COMPUTED_VALUE"""),30340)</f>
        <v>30340</v>
      </c>
      <c r="K166" s="8" t="str">
        <f ca="1">IFERROR(__xludf.DUMMYFUNCTION("""COMPUTED_VALUE"""),"")</f>
        <v/>
      </c>
      <c r="L166" s="12" t="str">
        <f ca="1">IFERROR(__xludf.DUMMYFUNCTION("""COMPUTED_VALUE"""),"")</f>
        <v/>
      </c>
      <c r="M166" s="12" t="str">
        <f ca="1">IFERROR(__xludf.DUMMYFUNCTION("""COMPUTED_VALUE"""),"")</f>
        <v/>
      </c>
      <c r="N166" s="12" t="str">
        <f ca="1">IFERROR(__xludf.DUMMYFUNCTION("""COMPUTED_VALUE"""),"")</f>
        <v/>
      </c>
      <c r="O166" s="8" t="str">
        <f ca="1">IFERROR(__xludf.DUMMYFUNCTION("""COMPUTED_VALUE"""),"")</f>
        <v/>
      </c>
      <c r="P166" s="12" t="str">
        <f ca="1">IFERROR(__xludf.DUMMYFUNCTION("""COMPUTED_VALUE"""),"")</f>
        <v/>
      </c>
      <c r="Q166" s="12" t="str">
        <f ca="1">IFERROR(__xludf.DUMMYFUNCTION("""COMPUTED_VALUE"""),"")</f>
        <v/>
      </c>
      <c r="R166" s="8" t="str">
        <f ca="1">IFERROR(__xludf.DUMMYFUNCTION("""COMPUTED_VALUE"""),"")</f>
        <v/>
      </c>
      <c r="S166" s="3" t="str">
        <f ca="1">IFERROR(__xludf.DUMMYFUNCTION("""COMPUTED_VALUE"""),"")</f>
        <v/>
      </c>
      <c r="T166" s="8" t="str">
        <f ca="1">IFERROR(__xludf.DUMMYFUNCTION("""COMPUTED_VALUE"""),"")</f>
        <v/>
      </c>
      <c r="U166" s="3" t="str">
        <f ca="1">IFERROR(__xludf.DUMMYFUNCTION("""COMPUTED_VALUE"""),"")</f>
        <v/>
      </c>
      <c r="V166" s="8" t="str">
        <f ca="1">IFERROR(__xludf.DUMMYFUNCTION("""COMPUTED_VALUE"""),"")</f>
        <v/>
      </c>
      <c r="W166" s="3" t="str">
        <f ca="1">IFERROR(__xludf.DUMMYFUNCTION("""COMPUTED_VALUE"""),"")</f>
        <v/>
      </c>
      <c r="X166" s="3" t="str">
        <f ca="1">IFERROR(__xludf.DUMMYFUNCTION("""COMPUTED_VALUE"""),"")</f>
        <v/>
      </c>
      <c r="Y166" s="8" t="str">
        <f ca="1">IFERROR(__xludf.DUMMYFUNCTION("""COMPUTED_VALUE"""),"")</f>
        <v/>
      </c>
      <c r="Z166" s="3" t="str">
        <f ca="1">IFERROR(__xludf.DUMMYFUNCTION("""COMPUTED_VALUE"""),"")</f>
        <v/>
      </c>
      <c r="AA166" s="3" t="str">
        <f ca="1">IFERROR(__xludf.DUMMYFUNCTION("""COMPUTED_VALUE"""),"")</f>
        <v/>
      </c>
      <c r="AB166" s="3" t="str">
        <f ca="1">IFERROR(__xludf.DUMMYFUNCTION("""COMPUTED_VALUE"""),"")</f>
        <v/>
      </c>
      <c r="AC166" s="3" t="str">
        <f ca="1">IFERROR(__xludf.DUMMYFUNCTION("""COMPUTED_VALUE"""),"")</f>
        <v/>
      </c>
      <c r="AD166" s="15" t="str">
        <f ca="1">IFERROR(__xludf.DUMMYFUNCTION("""COMPUTED_VALUE"""),"")</f>
        <v/>
      </c>
    </row>
    <row r="167" spans="1:30" ht="12.75">
      <c r="A167" t="str">
        <f ca="1">IFERROR(__xludf.DUMMYFUNCTION("""COMPUTED_VALUE"""),"Switzerland")</f>
        <v>Switzerland</v>
      </c>
      <c r="B167" t="str">
        <f ca="1">IFERROR(__xludf.DUMMYFUNCTION("""COMPUTED_VALUE"""),"Europe")</f>
        <v>Europe</v>
      </c>
      <c r="C167" s="4" t="str">
        <f ca="1">IFERROR(__xludf.DUMMYFUNCTION("""COMPUTED_VALUE"""),"Johann Schneider-Ammann")</f>
        <v>Johann Schneider-Ammann</v>
      </c>
      <c r="D167" t="str">
        <f ca="1">IFERROR(__xludf.DUMMYFUNCTION("""COMPUTED_VALUE"""),"Head of both state and government")</f>
        <v>Head of both state and government</v>
      </c>
      <c r="E167" t="str">
        <f ca="1">IFERROR(__xludf.DUMMYFUNCTION("""COMPUTED_VALUE"""),"Male")</f>
        <v>Male</v>
      </c>
      <c r="F167" s="1">
        <f ca="1">IFERROR(__xludf.DUMMYFUNCTION("""COMPUTED_VALUE"""),65)</f>
        <v>65</v>
      </c>
      <c r="G167" t="str">
        <f ca="1">IFERROR(__xludf.DUMMYFUNCTION("""COMPUTED_VALUE"""),"Federal Council member")</f>
        <v>Federal Council member</v>
      </c>
      <c r="H167" s="10">
        <f ca="1">IFERROR(__xludf.DUMMYFUNCTION("""COMPUTED_VALUE"""),23607)</f>
        <v>23607</v>
      </c>
      <c r="I167" s="7" t="str">
        <f ca="1">IFERROR(__xludf.DUMMYFUNCTION("""COMPUTED_VALUE"""),"")</f>
        <v/>
      </c>
      <c r="J167" s="12" t="str">
        <f ca="1">IFERROR(__xludf.DUMMYFUNCTION("""COMPUTED_VALUE"""),"")</f>
        <v/>
      </c>
      <c r="K167" s="13" t="str">
        <f ca="1">IFERROR(__xludf.DUMMYFUNCTION("""COMPUTED_VALUE"""),"https://twitter.com/_BR_JSA")</f>
        <v>https://twitter.com/_BR_JSA</v>
      </c>
      <c r="L167" s="12" t="str">
        <f ca="1">IFERROR(__xludf.DUMMYFUNCTION("""COMPUTED_VALUE"""),"_Br_Jsa")</f>
        <v>_Br_Jsa</v>
      </c>
      <c r="M167" s="12">
        <f ca="1">IFERROR(__xludf.DUMMYFUNCTION("""COMPUTED_VALUE"""),23607)</f>
        <v>23607</v>
      </c>
      <c r="N167" s="12">
        <f ca="1">IFERROR(__xludf.DUMMYFUNCTION("""COMPUTED_VALUE"""),23607)</f>
        <v>23607</v>
      </c>
      <c r="O167" s="8" t="str">
        <f ca="1">IFERROR(__xludf.DUMMYFUNCTION("""COMPUTED_VALUE"""),"")</f>
        <v/>
      </c>
      <c r="P167" s="12" t="str">
        <f ca="1">IFERROR(__xludf.DUMMYFUNCTION("""COMPUTED_VALUE"""),"")</f>
        <v/>
      </c>
      <c r="Q167" s="12" t="str">
        <f ca="1">IFERROR(__xludf.DUMMYFUNCTION("""COMPUTED_VALUE"""),"")</f>
        <v/>
      </c>
      <c r="R167" s="8" t="str">
        <f ca="1">IFERROR(__xludf.DUMMYFUNCTION("""COMPUTED_VALUE"""),"")</f>
        <v/>
      </c>
      <c r="S167" s="3" t="str">
        <f ca="1">IFERROR(__xludf.DUMMYFUNCTION("""COMPUTED_VALUE"""),"")</f>
        <v/>
      </c>
      <c r="T167" s="8" t="str">
        <f ca="1">IFERROR(__xludf.DUMMYFUNCTION("""COMPUTED_VALUE"""),"")</f>
        <v/>
      </c>
      <c r="U167" s="3" t="str">
        <f ca="1">IFERROR(__xludf.DUMMYFUNCTION("""COMPUTED_VALUE"""),"")</f>
        <v/>
      </c>
      <c r="V167" s="8" t="str">
        <f ca="1">IFERROR(__xludf.DUMMYFUNCTION("""COMPUTED_VALUE"""),"")</f>
        <v/>
      </c>
      <c r="W167" s="3" t="str">
        <f ca="1">IFERROR(__xludf.DUMMYFUNCTION("""COMPUTED_VALUE"""),"")</f>
        <v/>
      </c>
      <c r="X167" s="3" t="str">
        <f ca="1">IFERROR(__xludf.DUMMYFUNCTION("""COMPUTED_VALUE"""),"")</f>
        <v/>
      </c>
      <c r="Y167" s="8" t="str">
        <f ca="1">IFERROR(__xludf.DUMMYFUNCTION("""COMPUTED_VALUE"""),"")</f>
        <v/>
      </c>
      <c r="Z167" s="3" t="str">
        <f ca="1">IFERROR(__xludf.DUMMYFUNCTION("""COMPUTED_VALUE"""),"")</f>
        <v/>
      </c>
      <c r="AA167" s="3" t="str">
        <f ca="1">IFERROR(__xludf.DUMMYFUNCTION("""COMPUTED_VALUE"""),"")</f>
        <v/>
      </c>
      <c r="AB167" s="3" t="str">
        <f ca="1">IFERROR(__xludf.DUMMYFUNCTION("""COMPUTED_VALUE"""),"")</f>
        <v/>
      </c>
      <c r="AC167" s="3" t="str">
        <f ca="1">IFERROR(__xludf.DUMMYFUNCTION("""COMPUTED_VALUE"""),"")</f>
        <v/>
      </c>
      <c r="AD167" s="15" t="str">
        <f ca="1">IFERROR(__xludf.DUMMYFUNCTION("""COMPUTED_VALUE"""),"")</f>
        <v/>
      </c>
    </row>
    <row r="168" spans="1:30" ht="12.75">
      <c r="A168" t="str">
        <f ca="1">IFERROR(__xludf.DUMMYFUNCTION("""COMPUTED_VALUE"""),"Saint Lucia")</f>
        <v>Saint Lucia</v>
      </c>
      <c r="B168" t="str">
        <f ca="1">IFERROR(__xludf.DUMMYFUNCTION("""COMPUTED_VALUE"""),"North America")</f>
        <v>North America</v>
      </c>
      <c r="C168" s="4" t="str">
        <f ca="1">IFERROR(__xludf.DUMMYFUNCTION("""COMPUTED_VALUE"""),"Allen Chastanet")</f>
        <v>Allen Chastanet</v>
      </c>
      <c r="D168" t="str">
        <f ca="1">IFERROR(__xludf.DUMMYFUNCTION("""COMPUTED_VALUE"""),"Head of government")</f>
        <v>Head of government</v>
      </c>
      <c r="E168" t="str">
        <f ca="1">IFERROR(__xludf.DUMMYFUNCTION("""COMPUTED_VALUE"""),"Male")</f>
        <v>Male</v>
      </c>
      <c r="F168" s="1">
        <f ca="1">IFERROR(__xludf.DUMMYFUNCTION("""COMPUTED_VALUE"""),57)</f>
        <v>57</v>
      </c>
      <c r="G168" t="str">
        <f ca="1">IFERROR(__xludf.DUMMYFUNCTION("""COMPUTED_VALUE"""),"Prime Minister")</f>
        <v>Prime Minister</v>
      </c>
      <c r="H168" s="10">
        <f ca="1">IFERROR(__xludf.DUMMYFUNCTION("""COMPUTED_VALUE"""),21778)</f>
        <v>21778</v>
      </c>
      <c r="I168" s="11" t="str">
        <f ca="1">IFERROR(__xludf.DUMMYFUNCTION("""COMPUTED_VALUE"""),"https://www.facebook.com/allenmchastanet/")</f>
        <v>https://www.facebook.com/allenmchastanet/</v>
      </c>
      <c r="J168" s="12">
        <f ca="1">IFERROR(__xludf.DUMMYFUNCTION("""COMPUTED_VALUE"""),21778)</f>
        <v>21778</v>
      </c>
      <c r="K168" s="8" t="str">
        <f ca="1">IFERROR(__xludf.DUMMYFUNCTION("""COMPUTED_VALUE"""),"")</f>
        <v/>
      </c>
      <c r="L168" s="12" t="str">
        <f ca="1">IFERROR(__xludf.DUMMYFUNCTION("""COMPUTED_VALUE"""),"")</f>
        <v/>
      </c>
      <c r="M168" s="12" t="str">
        <f ca="1">IFERROR(__xludf.DUMMYFUNCTION("""COMPUTED_VALUE"""),"")</f>
        <v/>
      </c>
      <c r="N168" s="12" t="str">
        <f ca="1">IFERROR(__xludf.DUMMYFUNCTION("""COMPUTED_VALUE"""),"")</f>
        <v/>
      </c>
      <c r="O168" s="8" t="str">
        <f ca="1">IFERROR(__xludf.DUMMYFUNCTION("""COMPUTED_VALUE"""),"")</f>
        <v/>
      </c>
      <c r="P168" s="12" t="str">
        <f ca="1">IFERROR(__xludf.DUMMYFUNCTION("""COMPUTED_VALUE"""),"")</f>
        <v/>
      </c>
      <c r="Q168" s="12" t="str">
        <f ca="1">IFERROR(__xludf.DUMMYFUNCTION("""COMPUTED_VALUE"""),"")</f>
        <v/>
      </c>
      <c r="R168" s="8" t="str">
        <f ca="1">IFERROR(__xludf.DUMMYFUNCTION("""COMPUTED_VALUE"""),"")</f>
        <v/>
      </c>
      <c r="S168" s="3" t="str">
        <f ca="1">IFERROR(__xludf.DUMMYFUNCTION("""COMPUTED_VALUE"""),"")</f>
        <v/>
      </c>
      <c r="T168" s="8" t="str">
        <f ca="1">IFERROR(__xludf.DUMMYFUNCTION("""COMPUTED_VALUE"""),"")</f>
        <v/>
      </c>
      <c r="U168" s="3" t="str">
        <f ca="1">IFERROR(__xludf.DUMMYFUNCTION("""COMPUTED_VALUE"""),"")</f>
        <v/>
      </c>
      <c r="V168" s="8" t="str">
        <f ca="1">IFERROR(__xludf.DUMMYFUNCTION("""COMPUTED_VALUE"""),"")</f>
        <v/>
      </c>
      <c r="W168" s="3" t="str">
        <f ca="1">IFERROR(__xludf.DUMMYFUNCTION("""COMPUTED_VALUE"""),"")</f>
        <v/>
      </c>
      <c r="X168" s="3" t="str">
        <f ca="1">IFERROR(__xludf.DUMMYFUNCTION("""COMPUTED_VALUE"""),"")</f>
        <v/>
      </c>
      <c r="Y168" s="8" t="str">
        <f ca="1">IFERROR(__xludf.DUMMYFUNCTION("""COMPUTED_VALUE"""),"")</f>
        <v/>
      </c>
      <c r="Z168" s="3" t="str">
        <f ca="1">IFERROR(__xludf.DUMMYFUNCTION("""COMPUTED_VALUE"""),"")</f>
        <v/>
      </c>
      <c r="AA168" s="3" t="str">
        <f ca="1">IFERROR(__xludf.DUMMYFUNCTION("""COMPUTED_VALUE"""),"")</f>
        <v/>
      </c>
      <c r="AB168" s="3" t="str">
        <f ca="1">IFERROR(__xludf.DUMMYFUNCTION("""COMPUTED_VALUE"""),"")</f>
        <v/>
      </c>
      <c r="AC168" s="3" t="str">
        <f ca="1">IFERROR(__xludf.DUMMYFUNCTION("""COMPUTED_VALUE"""),"")</f>
        <v/>
      </c>
      <c r="AD168" s="15" t="str">
        <f ca="1">IFERROR(__xludf.DUMMYFUNCTION("""COMPUTED_VALUE"""),"")</f>
        <v/>
      </c>
    </row>
    <row r="169" spans="1:30" ht="12.75">
      <c r="A169" t="str">
        <f ca="1">IFERROR(__xludf.DUMMYFUNCTION("""COMPUTED_VALUE"""),"Iceland")</f>
        <v>Iceland</v>
      </c>
      <c r="B169" t="str">
        <f ca="1">IFERROR(__xludf.DUMMYFUNCTION("""COMPUTED_VALUE"""),"Europe")</f>
        <v>Europe</v>
      </c>
      <c r="C169" s="4" t="str">
        <f ca="1">IFERROR(__xludf.DUMMYFUNCTION("""COMPUTED_VALUE"""),"Bjarni Benediktsson")</f>
        <v>Bjarni Benediktsson</v>
      </c>
      <c r="D169" t="str">
        <f ca="1">IFERROR(__xludf.DUMMYFUNCTION("""COMPUTED_VALUE"""),"Head of government")</f>
        <v>Head of government</v>
      </c>
      <c r="E169" t="str">
        <f ca="1">IFERROR(__xludf.DUMMYFUNCTION("""COMPUTED_VALUE"""),"Male")</f>
        <v>Male</v>
      </c>
      <c r="F169" s="1">
        <f ca="1">IFERROR(__xludf.DUMMYFUNCTION("""COMPUTED_VALUE"""),47)</f>
        <v>47</v>
      </c>
      <c r="G169" t="str">
        <f ca="1">IFERROR(__xludf.DUMMYFUNCTION("""COMPUTED_VALUE"""),"Prime Minister")</f>
        <v>Prime Minister</v>
      </c>
      <c r="H169" s="10">
        <f ca="1">IFERROR(__xludf.DUMMYFUNCTION("""COMPUTED_VALUE"""),20264)</f>
        <v>20264</v>
      </c>
      <c r="I169" s="11" t="str">
        <f ca="1">IFERROR(__xludf.DUMMYFUNCTION("""COMPUTED_VALUE"""),"https://www.facebook.com/bjarni.benediktsson.5/")</f>
        <v>https://www.facebook.com/bjarni.benediktsson.5/</v>
      </c>
      <c r="J169" s="12">
        <f ca="1">IFERROR(__xludf.DUMMYFUNCTION("""COMPUTED_VALUE"""),14077)</f>
        <v>14077</v>
      </c>
      <c r="K169" s="13" t="str">
        <f ca="1">IFERROR(__xludf.DUMMYFUNCTION("""COMPUTED_VALUE"""),"https://twitter.com/Bjarni_Ben")</f>
        <v>https://twitter.com/Bjarni_Ben</v>
      </c>
      <c r="L169" s="12" t="str">
        <f ca="1">IFERROR(__xludf.DUMMYFUNCTION("""COMPUTED_VALUE"""),"Bjarni_Ben")</f>
        <v>Bjarni_Ben</v>
      </c>
      <c r="M169" s="12" t="str">
        <f ca="1">IFERROR(__xludf.DUMMYFUNCTION("""COMPUTED_VALUE"""),"")</f>
        <v/>
      </c>
      <c r="N169" s="12">
        <f ca="1">IFERROR(__xludf.DUMMYFUNCTION("""COMPUTED_VALUE"""),6187)</f>
        <v>6187</v>
      </c>
      <c r="O169" s="8" t="str">
        <f ca="1">IFERROR(__xludf.DUMMYFUNCTION("""COMPUTED_VALUE"""),"")</f>
        <v/>
      </c>
      <c r="P169" s="12" t="str">
        <f ca="1">IFERROR(__xludf.DUMMYFUNCTION("""COMPUTED_VALUE"""),"")</f>
        <v/>
      </c>
      <c r="Q169" s="12" t="str">
        <f ca="1">IFERROR(__xludf.DUMMYFUNCTION("""COMPUTED_VALUE"""),"")</f>
        <v/>
      </c>
      <c r="R169" s="8" t="str">
        <f ca="1">IFERROR(__xludf.DUMMYFUNCTION("""COMPUTED_VALUE"""),"")</f>
        <v/>
      </c>
      <c r="S169" s="3" t="str">
        <f ca="1">IFERROR(__xludf.DUMMYFUNCTION("""COMPUTED_VALUE"""),"")</f>
        <v/>
      </c>
      <c r="T169" s="8" t="str">
        <f ca="1">IFERROR(__xludf.DUMMYFUNCTION("""COMPUTED_VALUE"""),"")</f>
        <v/>
      </c>
      <c r="U169" s="3" t="str">
        <f ca="1">IFERROR(__xludf.DUMMYFUNCTION("""COMPUTED_VALUE"""),"")</f>
        <v/>
      </c>
      <c r="V169" s="8" t="str">
        <f ca="1">IFERROR(__xludf.DUMMYFUNCTION("""COMPUTED_VALUE"""),"")</f>
        <v/>
      </c>
      <c r="W169" s="3" t="str">
        <f ca="1">IFERROR(__xludf.DUMMYFUNCTION("""COMPUTED_VALUE"""),"")</f>
        <v/>
      </c>
      <c r="X169" s="3" t="str">
        <f ca="1">IFERROR(__xludf.DUMMYFUNCTION("""COMPUTED_VALUE"""),"")</f>
        <v/>
      </c>
      <c r="Y169" s="8" t="str">
        <f ca="1">IFERROR(__xludf.DUMMYFUNCTION("""COMPUTED_VALUE"""),"")</f>
        <v/>
      </c>
      <c r="Z169" s="3" t="str">
        <f ca="1">IFERROR(__xludf.DUMMYFUNCTION("""COMPUTED_VALUE"""),"")</f>
        <v/>
      </c>
      <c r="AA169" s="3" t="str">
        <f ca="1">IFERROR(__xludf.DUMMYFUNCTION("""COMPUTED_VALUE"""),"")</f>
        <v/>
      </c>
      <c r="AB169" s="3" t="str">
        <f ca="1">IFERROR(__xludf.DUMMYFUNCTION("""COMPUTED_VALUE"""),"")</f>
        <v/>
      </c>
      <c r="AC169" s="3" t="str">
        <f ca="1">IFERROR(__xludf.DUMMYFUNCTION("""COMPUTED_VALUE"""),"")</f>
        <v/>
      </c>
      <c r="AD169" s="15" t="str">
        <f ca="1">IFERROR(__xludf.DUMMYFUNCTION("""COMPUTED_VALUE"""),"")</f>
        <v/>
      </c>
    </row>
    <row r="170" spans="1:30" ht="12.75">
      <c r="A170" t="str">
        <f ca="1">IFERROR(__xludf.DUMMYFUNCTION("""COMPUTED_VALUE"""),"Australia")</f>
        <v>Australia</v>
      </c>
      <c r="B170" t="str">
        <f ca="1">IFERROR(__xludf.DUMMYFUNCTION("""COMPUTED_VALUE"""),"Oceania")</f>
        <v>Oceania</v>
      </c>
      <c r="C170" s="4" t="str">
        <f ca="1">IFERROR(__xludf.DUMMYFUNCTION("""COMPUTED_VALUE"""),"Sir Peter Cosgrove")</f>
        <v>Sir Peter Cosgrove</v>
      </c>
      <c r="D170" t="str">
        <f ca="1">IFERROR(__xludf.DUMMYFUNCTION("""COMPUTED_VALUE"""),"Head of state")</f>
        <v>Head of state</v>
      </c>
      <c r="E170" t="str">
        <f ca="1">IFERROR(__xludf.DUMMYFUNCTION("""COMPUTED_VALUE"""),"Male")</f>
        <v>Male</v>
      </c>
      <c r="F170" s="1">
        <f ca="1">IFERROR(__xludf.DUMMYFUNCTION("""COMPUTED_VALUE"""),70)</f>
        <v>70</v>
      </c>
      <c r="G170" t="str">
        <f ca="1">IFERROR(__xludf.DUMMYFUNCTION("""COMPUTED_VALUE"""),"Governor General")</f>
        <v>Governor General</v>
      </c>
      <c r="H170" s="10">
        <f ca="1">IFERROR(__xludf.DUMMYFUNCTION("""COMPUTED_VALUE"""),20423)</f>
        <v>20423</v>
      </c>
      <c r="I170" s="11" t="str">
        <f ca="1">IFERROR(__xludf.DUMMYFUNCTION("""COMPUTED_VALUE"""),"https://www.facebook.com/GovernorGeneralAustralia/")</f>
        <v>https://www.facebook.com/GovernorGeneralAustralia/</v>
      </c>
      <c r="J170" s="12">
        <f ca="1">IFERROR(__xludf.DUMMYFUNCTION("""COMPUTED_VALUE"""),20423)</f>
        <v>20423</v>
      </c>
      <c r="K170" s="8" t="str">
        <f ca="1">IFERROR(__xludf.DUMMYFUNCTION("""COMPUTED_VALUE"""),"")</f>
        <v/>
      </c>
      <c r="L170" s="12" t="str">
        <f ca="1">IFERROR(__xludf.DUMMYFUNCTION("""COMPUTED_VALUE"""),"")</f>
        <v/>
      </c>
      <c r="M170" s="12" t="str">
        <f ca="1">IFERROR(__xludf.DUMMYFUNCTION("""COMPUTED_VALUE"""),"")</f>
        <v/>
      </c>
      <c r="N170" s="12" t="str">
        <f ca="1">IFERROR(__xludf.DUMMYFUNCTION("""COMPUTED_VALUE"""),"")</f>
        <v/>
      </c>
      <c r="O170" s="8" t="str">
        <f ca="1">IFERROR(__xludf.DUMMYFUNCTION("""COMPUTED_VALUE"""),"")</f>
        <v/>
      </c>
      <c r="P170" s="12" t="str">
        <f ca="1">IFERROR(__xludf.DUMMYFUNCTION("""COMPUTED_VALUE"""),"")</f>
        <v/>
      </c>
      <c r="Q170" s="12" t="str">
        <f ca="1">IFERROR(__xludf.DUMMYFUNCTION("""COMPUTED_VALUE"""),"")</f>
        <v/>
      </c>
      <c r="R170" s="8" t="str">
        <f ca="1">IFERROR(__xludf.DUMMYFUNCTION("""COMPUTED_VALUE"""),"")</f>
        <v/>
      </c>
      <c r="S170" s="3" t="str">
        <f ca="1">IFERROR(__xludf.DUMMYFUNCTION("""COMPUTED_VALUE"""),"")</f>
        <v/>
      </c>
      <c r="T170" s="8" t="str">
        <f ca="1">IFERROR(__xludf.DUMMYFUNCTION("""COMPUTED_VALUE"""),"")</f>
        <v/>
      </c>
      <c r="U170" s="3" t="str">
        <f ca="1">IFERROR(__xludf.DUMMYFUNCTION("""COMPUTED_VALUE"""),"")</f>
        <v/>
      </c>
      <c r="V170" s="8" t="str">
        <f ca="1">IFERROR(__xludf.DUMMYFUNCTION("""COMPUTED_VALUE"""),"")</f>
        <v/>
      </c>
      <c r="W170" s="3" t="str">
        <f ca="1">IFERROR(__xludf.DUMMYFUNCTION("""COMPUTED_VALUE"""),"")</f>
        <v/>
      </c>
      <c r="X170" s="3" t="str">
        <f ca="1">IFERROR(__xludf.DUMMYFUNCTION("""COMPUTED_VALUE"""),"")</f>
        <v/>
      </c>
      <c r="Y170" s="8" t="str">
        <f ca="1">IFERROR(__xludf.DUMMYFUNCTION("""COMPUTED_VALUE"""),"")</f>
        <v/>
      </c>
      <c r="Z170" s="3" t="str">
        <f ca="1">IFERROR(__xludf.DUMMYFUNCTION("""COMPUTED_VALUE"""),"")</f>
        <v/>
      </c>
      <c r="AA170" s="3" t="str">
        <f ca="1">IFERROR(__xludf.DUMMYFUNCTION("""COMPUTED_VALUE"""),"")</f>
        <v/>
      </c>
      <c r="AB170" s="3" t="str">
        <f ca="1">IFERROR(__xludf.DUMMYFUNCTION("""COMPUTED_VALUE"""),"")</f>
        <v/>
      </c>
      <c r="AC170" s="3" t="str">
        <f ca="1">IFERROR(__xludf.DUMMYFUNCTION("""COMPUTED_VALUE"""),"")</f>
        <v/>
      </c>
      <c r="AD170" s="15" t="str">
        <f ca="1">IFERROR(__xludf.DUMMYFUNCTION("""COMPUTED_VALUE"""),"")</f>
        <v/>
      </c>
    </row>
    <row r="171" spans="1:30" ht="12.75">
      <c r="A171" t="str">
        <f ca="1">IFERROR(__xludf.DUMMYFUNCTION("""COMPUTED_VALUE"""),"Gambia")</f>
        <v>Gambia</v>
      </c>
      <c r="B171" t="str">
        <f ca="1">IFERROR(__xludf.DUMMYFUNCTION("""COMPUTED_VALUE"""),"Africa")</f>
        <v>Africa</v>
      </c>
      <c r="C171" s="4" t="str">
        <f ca="1">IFERROR(__xludf.DUMMYFUNCTION("""COMPUTED_VALUE"""),"Adama Barrow")</f>
        <v>Adama Barrow</v>
      </c>
      <c r="D171" t="str">
        <f ca="1">IFERROR(__xludf.DUMMYFUNCTION("""COMPUTED_VALUE"""),"Head of both state and government")</f>
        <v>Head of both state and government</v>
      </c>
      <c r="E171" t="str">
        <f ca="1">IFERROR(__xludf.DUMMYFUNCTION("""COMPUTED_VALUE"""),"Male")</f>
        <v>Male</v>
      </c>
      <c r="F171" s="1">
        <f ca="1">IFERROR(__xludf.DUMMYFUNCTION("""COMPUTED_VALUE"""),52)</f>
        <v>52</v>
      </c>
      <c r="G171" t="str">
        <f ca="1">IFERROR(__xludf.DUMMYFUNCTION("""COMPUTED_VALUE"""),"President")</f>
        <v>President</v>
      </c>
      <c r="H171" s="10">
        <f ca="1">IFERROR(__xludf.DUMMYFUNCTION("""COMPUTED_VALUE"""),26268)</f>
        <v>26268</v>
      </c>
      <c r="I171" s="11" t="str">
        <f ca="1">IFERROR(__xludf.DUMMYFUNCTION("""COMPUTED_VALUE"""),"https://www.facebook.com/Barrow-PORG-189258704928602/")</f>
        <v>https://www.facebook.com/Barrow-PORG-189258704928602/</v>
      </c>
      <c r="J171" s="12">
        <f ca="1">IFERROR(__xludf.DUMMYFUNCTION("""COMPUTED_VALUE"""),26268)</f>
        <v>26268</v>
      </c>
      <c r="K171" s="8" t="str">
        <f ca="1">IFERROR(__xludf.DUMMYFUNCTION("""COMPUTED_VALUE"""),"")</f>
        <v/>
      </c>
      <c r="L171" s="12" t="str">
        <f ca="1">IFERROR(__xludf.DUMMYFUNCTION("""COMPUTED_VALUE"""),"")</f>
        <v/>
      </c>
      <c r="M171" s="12" t="str">
        <f ca="1">IFERROR(__xludf.DUMMYFUNCTION("""COMPUTED_VALUE"""),"")</f>
        <v/>
      </c>
      <c r="N171" s="12" t="str">
        <f ca="1">IFERROR(__xludf.DUMMYFUNCTION("""COMPUTED_VALUE"""),"")</f>
        <v/>
      </c>
      <c r="O171" s="8" t="str">
        <f ca="1">IFERROR(__xludf.DUMMYFUNCTION("""COMPUTED_VALUE"""),"")</f>
        <v/>
      </c>
      <c r="P171" s="12" t="str">
        <f ca="1">IFERROR(__xludf.DUMMYFUNCTION("""COMPUTED_VALUE"""),"")</f>
        <v/>
      </c>
      <c r="Q171" s="12" t="str">
        <f ca="1">IFERROR(__xludf.DUMMYFUNCTION("""COMPUTED_VALUE"""),"")</f>
        <v/>
      </c>
      <c r="R171" s="8" t="str">
        <f ca="1">IFERROR(__xludf.DUMMYFUNCTION("""COMPUTED_VALUE"""),"")</f>
        <v/>
      </c>
      <c r="S171" s="3" t="str">
        <f ca="1">IFERROR(__xludf.DUMMYFUNCTION("""COMPUTED_VALUE"""),"")</f>
        <v/>
      </c>
      <c r="T171" s="8" t="str">
        <f ca="1">IFERROR(__xludf.DUMMYFUNCTION("""COMPUTED_VALUE"""),"")</f>
        <v/>
      </c>
      <c r="U171" s="3" t="str">
        <f ca="1">IFERROR(__xludf.DUMMYFUNCTION("""COMPUTED_VALUE"""),"")</f>
        <v/>
      </c>
      <c r="V171" s="8" t="str">
        <f ca="1">IFERROR(__xludf.DUMMYFUNCTION("""COMPUTED_VALUE"""),"")</f>
        <v/>
      </c>
      <c r="W171" s="3" t="str">
        <f ca="1">IFERROR(__xludf.DUMMYFUNCTION("""COMPUTED_VALUE"""),"")</f>
        <v/>
      </c>
      <c r="X171" s="3" t="str">
        <f ca="1">IFERROR(__xludf.DUMMYFUNCTION("""COMPUTED_VALUE"""),"")</f>
        <v/>
      </c>
      <c r="Y171" s="8" t="str">
        <f ca="1">IFERROR(__xludf.DUMMYFUNCTION("""COMPUTED_VALUE"""),"")</f>
        <v/>
      </c>
      <c r="Z171" s="3" t="str">
        <f ca="1">IFERROR(__xludf.DUMMYFUNCTION("""COMPUTED_VALUE"""),"")</f>
        <v/>
      </c>
      <c r="AA171" s="3" t="str">
        <f ca="1">IFERROR(__xludf.DUMMYFUNCTION("""COMPUTED_VALUE"""),"")</f>
        <v/>
      </c>
      <c r="AB171" s="3" t="str">
        <f ca="1">IFERROR(__xludf.DUMMYFUNCTION("""COMPUTED_VALUE"""),"")</f>
        <v/>
      </c>
      <c r="AC171" s="3" t="str">
        <f ca="1">IFERROR(__xludf.DUMMYFUNCTION("""COMPUTED_VALUE"""),"")</f>
        <v/>
      </c>
      <c r="AD171" s="15" t="str">
        <f ca="1">IFERROR(__xludf.DUMMYFUNCTION("""COMPUTED_VALUE"""),"")</f>
        <v/>
      </c>
    </row>
    <row r="172" spans="1:30" ht="12.75">
      <c r="A172" t="str">
        <f ca="1">IFERROR(__xludf.DUMMYFUNCTION("""COMPUTED_VALUE"""),"Romania")</f>
        <v>Romania</v>
      </c>
      <c r="B172" t="str">
        <f ca="1">IFERROR(__xludf.DUMMYFUNCTION("""COMPUTED_VALUE"""),"Europe")</f>
        <v>Europe</v>
      </c>
      <c r="C172" s="4" t="str">
        <f ca="1">IFERROR(__xludf.DUMMYFUNCTION("""COMPUTED_VALUE"""),"Mihai Tudose")</f>
        <v>Mihai Tudose</v>
      </c>
      <c r="D172" t="str">
        <f ca="1">IFERROR(__xludf.DUMMYFUNCTION("""COMPUTED_VALUE"""),"Head of government")</f>
        <v>Head of government</v>
      </c>
      <c r="E172" t="str">
        <f ca="1">IFERROR(__xludf.DUMMYFUNCTION("""COMPUTED_VALUE"""),"Male")</f>
        <v>Male</v>
      </c>
      <c r="F172" s="1">
        <f ca="1">IFERROR(__xludf.DUMMYFUNCTION("""COMPUTED_VALUE"""),50)</f>
        <v>50</v>
      </c>
      <c r="G172" t="str">
        <f ca="1">IFERROR(__xludf.DUMMYFUNCTION("""COMPUTED_VALUE"""),"Prime Minister")</f>
        <v>Prime Minister</v>
      </c>
      <c r="H172" s="10">
        <f ca="1">IFERROR(__xludf.DUMMYFUNCTION("""COMPUTED_VALUE"""),0)</f>
        <v>0</v>
      </c>
      <c r="I172" s="11" t="str">
        <f ca="1">IFERROR(__xludf.DUMMYFUNCTION("""COMPUTED_VALUE"""),"https://www.facebook.com/MihaiTudosePM/")</f>
        <v>https://www.facebook.com/MihaiTudosePM/</v>
      </c>
      <c r="J172" s="12" t="str">
        <f ca="1">IFERROR(__xludf.DUMMYFUNCTION("""COMPUTED_VALUE"""),"")</f>
        <v/>
      </c>
      <c r="K172" s="8" t="str">
        <f ca="1">IFERROR(__xludf.DUMMYFUNCTION("""COMPUTED_VALUE"""),"")</f>
        <v/>
      </c>
      <c r="L172" s="12" t="str">
        <f ca="1">IFERROR(__xludf.DUMMYFUNCTION("""COMPUTED_VALUE"""),"")</f>
        <v/>
      </c>
      <c r="M172" s="12" t="str">
        <f ca="1">IFERROR(__xludf.DUMMYFUNCTION("""COMPUTED_VALUE"""),"")</f>
        <v/>
      </c>
      <c r="N172" s="12" t="str">
        <f ca="1">IFERROR(__xludf.DUMMYFUNCTION("""COMPUTED_VALUE"""),"")</f>
        <v/>
      </c>
      <c r="O172" s="8" t="str">
        <f ca="1">IFERROR(__xludf.DUMMYFUNCTION("""COMPUTED_VALUE"""),"")</f>
        <v/>
      </c>
      <c r="P172" s="12" t="str">
        <f ca="1">IFERROR(__xludf.DUMMYFUNCTION("""COMPUTED_VALUE"""),"")</f>
        <v/>
      </c>
      <c r="Q172" s="12" t="str">
        <f ca="1">IFERROR(__xludf.DUMMYFUNCTION("""COMPUTED_VALUE"""),"")</f>
        <v/>
      </c>
      <c r="R172" s="8" t="str">
        <f ca="1">IFERROR(__xludf.DUMMYFUNCTION("""COMPUTED_VALUE"""),"")</f>
        <v/>
      </c>
      <c r="S172" s="3" t="str">
        <f ca="1">IFERROR(__xludf.DUMMYFUNCTION("""COMPUTED_VALUE"""),"")</f>
        <v/>
      </c>
      <c r="T172" s="8" t="str">
        <f ca="1">IFERROR(__xludf.DUMMYFUNCTION("""COMPUTED_VALUE"""),"")</f>
        <v/>
      </c>
      <c r="U172" s="3" t="str">
        <f ca="1">IFERROR(__xludf.DUMMYFUNCTION("""COMPUTED_VALUE"""),"")</f>
        <v/>
      </c>
      <c r="V172" s="8" t="str">
        <f ca="1">IFERROR(__xludf.DUMMYFUNCTION("""COMPUTED_VALUE"""),"")</f>
        <v/>
      </c>
      <c r="W172" s="3" t="str">
        <f ca="1">IFERROR(__xludf.DUMMYFUNCTION("""COMPUTED_VALUE"""),"")</f>
        <v/>
      </c>
      <c r="X172" s="3" t="str">
        <f ca="1">IFERROR(__xludf.DUMMYFUNCTION("""COMPUTED_VALUE"""),"")</f>
        <v/>
      </c>
      <c r="Y172" s="8" t="str">
        <f ca="1">IFERROR(__xludf.DUMMYFUNCTION("""COMPUTED_VALUE"""),"")</f>
        <v/>
      </c>
      <c r="Z172" s="3" t="str">
        <f ca="1">IFERROR(__xludf.DUMMYFUNCTION("""COMPUTED_VALUE"""),"")</f>
        <v/>
      </c>
      <c r="AA172" s="3" t="str">
        <f ca="1">IFERROR(__xludf.DUMMYFUNCTION("""COMPUTED_VALUE"""),"")</f>
        <v/>
      </c>
      <c r="AB172" s="3" t="str">
        <f ca="1">IFERROR(__xludf.DUMMYFUNCTION("""COMPUTED_VALUE"""),"")</f>
        <v/>
      </c>
      <c r="AC172" s="3" t="str">
        <f ca="1">IFERROR(__xludf.DUMMYFUNCTION("""COMPUTED_VALUE"""),"")</f>
        <v/>
      </c>
      <c r="AD172" s="15" t="str">
        <f ca="1">IFERROR(__xludf.DUMMYFUNCTION("""COMPUTED_VALUE"""),"")</f>
        <v/>
      </c>
    </row>
    <row r="173" spans="1:30" ht="12.75">
      <c r="A173" t="str">
        <f ca="1">IFERROR(__xludf.DUMMYFUNCTION("""COMPUTED_VALUE"""),"Saint Vincent and the Grenadines")</f>
        <v>Saint Vincent and the Grenadines</v>
      </c>
      <c r="B173" t="str">
        <f ca="1">IFERROR(__xludf.DUMMYFUNCTION("""COMPUTED_VALUE"""),"North America")</f>
        <v>North America</v>
      </c>
      <c r="C173" s="4" t="str">
        <f ca="1">IFERROR(__xludf.DUMMYFUNCTION("""COMPUTED_VALUE"""),"Ralph Gonsalves")</f>
        <v>Ralph Gonsalves</v>
      </c>
      <c r="D173" t="str">
        <f ca="1">IFERROR(__xludf.DUMMYFUNCTION("""COMPUTED_VALUE"""),"Head of government")</f>
        <v>Head of government</v>
      </c>
      <c r="E173" t="str">
        <f ca="1">IFERROR(__xludf.DUMMYFUNCTION("""COMPUTED_VALUE"""),"Male")</f>
        <v>Male</v>
      </c>
      <c r="F173" s="1">
        <f ca="1">IFERROR(__xludf.DUMMYFUNCTION("""COMPUTED_VALUE"""),71)</f>
        <v>71</v>
      </c>
      <c r="G173" t="str">
        <f ca="1">IFERROR(__xludf.DUMMYFUNCTION("""COMPUTED_VALUE"""),"Prime Minister")</f>
        <v>Prime Minister</v>
      </c>
      <c r="H173" s="10">
        <f ca="1">IFERROR(__xludf.DUMMYFUNCTION("""COMPUTED_VALUE"""),11731)</f>
        <v>11731</v>
      </c>
      <c r="I173" s="11" t="str">
        <f ca="1">IFERROR(__xludf.DUMMYFUNCTION("""COMPUTED_VALUE"""),"https://www.facebook.com/comradegonsalves/")</f>
        <v>https://www.facebook.com/comradegonsalves/</v>
      </c>
      <c r="J173" s="12">
        <f ca="1">IFERROR(__xludf.DUMMYFUNCTION("""COMPUTED_VALUE"""),11731)</f>
        <v>11731</v>
      </c>
      <c r="K173" s="8" t="str">
        <f ca="1">IFERROR(__xludf.DUMMYFUNCTION("""COMPUTED_VALUE"""),"")</f>
        <v/>
      </c>
      <c r="L173" s="12" t="str">
        <f ca="1">IFERROR(__xludf.DUMMYFUNCTION("""COMPUTED_VALUE"""),"")</f>
        <v/>
      </c>
      <c r="M173" s="12" t="str">
        <f ca="1">IFERROR(__xludf.DUMMYFUNCTION("""COMPUTED_VALUE"""),"")</f>
        <v/>
      </c>
      <c r="N173" s="12" t="str">
        <f ca="1">IFERROR(__xludf.DUMMYFUNCTION("""COMPUTED_VALUE"""),"")</f>
        <v/>
      </c>
      <c r="O173" s="8" t="str">
        <f ca="1">IFERROR(__xludf.DUMMYFUNCTION("""COMPUTED_VALUE"""),"")</f>
        <v/>
      </c>
      <c r="P173" s="12" t="str">
        <f ca="1">IFERROR(__xludf.DUMMYFUNCTION("""COMPUTED_VALUE"""),"")</f>
        <v/>
      </c>
      <c r="Q173" s="12" t="str">
        <f ca="1">IFERROR(__xludf.DUMMYFUNCTION("""COMPUTED_VALUE"""),"")</f>
        <v/>
      </c>
      <c r="R173" s="8" t="str">
        <f ca="1">IFERROR(__xludf.DUMMYFUNCTION("""COMPUTED_VALUE"""),"")</f>
        <v/>
      </c>
      <c r="S173" s="3" t="str">
        <f ca="1">IFERROR(__xludf.DUMMYFUNCTION("""COMPUTED_VALUE"""),"")</f>
        <v/>
      </c>
      <c r="T173" s="8" t="str">
        <f ca="1">IFERROR(__xludf.DUMMYFUNCTION("""COMPUTED_VALUE"""),"")</f>
        <v/>
      </c>
      <c r="U173" s="3" t="str">
        <f ca="1">IFERROR(__xludf.DUMMYFUNCTION("""COMPUTED_VALUE"""),"")</f>
        <v/>
      </c>
      <c r="V173" s="8" t="str">
        <f ca="1">IFERROR(__xludf.DUMMYFUNCTION("""COMPUTED_VALUE"""),"")</f>
        <v/>
      </c>
      <c r="W173" s="3" t="str">
        <f ca="1">IFERROR(__xludf.DUMMYFUNCTION("""COMPUTED_VALUE"""),"")</f>
        <v/>
      </c>
      <c r="X173" s="3" t="str">
        <f ca="1">IFERROR(__xludf.DUMMYFUNCTION("""COMPUTED_VALUE"""),"")</f>
        <v/>
      </c>
      <c r="Y173" s="8" t="str">
        <f ca="1">IFERROR(__xludf.DUMMYFUNCTION("""COMPUTED_VALUE"""),"")</f>
        <v/>
      </c>
      <c r="Z173" s="3" t="str">
        <f ca="1">IFERROR(__xludf.DUMMYFUNCTION("""COMPUTED_VALUE"""),"")</f>
        <v/>
      </c>
      <c r="AA173" s="3" t="str">
        <f ca="1">IFERROR(__xludf.DUMMYFUNCTION("""COMPUTED_VALUE"""),"")</f>
        <v/>
      </c>
      <c r="AB173" s="3" t="str">
        <f ca="1">IFERROR(__xludf.DUMMYFUNCTION("""COMPUTED_VALUE"""),"")</f>
        <v/>
      </c>
      <c r="AC173" s="3" t="str">
        <f ca="1">IFERROR(__xludf.DUMMYFUNCTION("""COMPUTED_VALUE"""),"")</f>
        <v/>
      </c>
      <c r="AD173" s="15" t="str">
        <f ca="1">IFERROR(__xludf.DUMMYFUNCTION("""COMPUTED_VALUE"""),"")</f>
        <v/>
      </c>
    </row>
    <row r="174" spans="1:30" ht="12.75">
      <c r="A174" t="str">
        <f ca="1">IFERROR(__xludf.DUMMYFUNCTION("""COMPUTED_VALUE"""),"Italy")</f>
        <v>Italy</v>
      </c>
      <c r="B174" t="str">
        <f ca="1">IFERROR(__xludf.DUMMYFUNCTION("""COMPUTED_VALUE"""),"Europe")</f>
        <v>Europe</v>
      </c>
      <c r="C174" s="4" t="str">
        <f ca="1">IFERROR(__xludf.DUMMYFUNCTION("""COMPUTED_VALUE"""),"Sergio Mattarella")</f>
        <v>Sergio Mattarella</v>
      </c>
      <c r="D174" t="str">
        <f ca="1">IFERROR(__xludf.DUMMYFUNCTION("""COMPUTED_VALUE"""),"Head of state")</f>
        <v>Head of state</v>
      </c>
      <c r="E174" t="str">
        <f ca="1">IFERROR(__xludf.DUMMYFUNCTION("""COMPUTED_VALUE"""),"Male")</f>
        <v>Male</v>
      </c>
      <c r="F174" s="1">
        <f ca="1">IFERROR(__xludf.DUMMYFUNCTION("""COMPUTED_VALUE"""),76)</f>
        <v>76</v>
      </c>
      <c r="G174" t="str">
        <f ca="1">IFERROR(__xludf.DUMMYFUNCTION("""COMPUTED_VALUE"""),"President")</f>
        <v>President</v>
      </c>
      <c r="H174" s="10">
        <f ca="1">IFERROR(__xludf.DUMMYFUNCTION("""COMPUTED_VALUE"""),11494)</f>
        <v>11494</v>
      </c>
      <c r="I174" s="7" t="str">
        <f ca="1">IFERROR(__xludf.DUMMYFUNCTION("""COMPUTED_VALUE"""),"")</f>
        <v/>
      </c>
      <c r="J174" s="12" t="str">
        <f ca="1">IFERROR(__xludf.DUMMYFUNCTION("""COMPUTED_VALUE"""),"")</f>
        <v/>
      </c>
      <c r="K174" s="8" t="str">
        <f ca="1">IFERROR(__xludf.DUMMYFUNCTION("""COMPUTED_VALUE"""),"")</f>
        <v/>
      </c>
      <c r="L174" s="12" t="str">
        <f ca="1">IFERROR(__xludf.DUMMYFUNCTION("""COMPUTED_VALUE"""),"")</f>
        <v/>
      </c>
      <c r="M174" s="12" t="str">
        <f ca="1">IFERROR(__xludf.DUMMYFUNCTION("""COMPUTED_VALUE"""),"")</f>
        <v/>
      </c>
      <c r="N174" s="12" t="str">
        <f ca="1">IFERROR(__xludf.DUMMYFUNCTION("""COMPUTED_VALUE"""),"")</f>
        <v/>
      </c>
      <c r="O174" s="8" t="str">
        <f ca="1">IFERROR(__xludf.DUMMYFUNCTION("""COMPUTED_VALUE"""),"")</f>
        <v/>
      </c>
      <c r="P174" s="12" t="str">
        <f ca="1">IFERROR(__xludf.DUMMYFUNCTION("""COMPUTED_VALUE"""),"")</f>
        <v/>
      </c>
      <c r="Q174" s="12" t="str">
        <f ca="1">IFERROR(__xludf.DUMMYFUNCTION("""COMPUTED_VALUE"""),"")</f>
        <v/>
      </c>
      <c r="R174" s="13" t="str">
        <f ca="1">IFERROR(__xludf.DUMMYFUNCTION("""COMPUTED_VALUE"""),"https://www.youtube.com/user/presidenzarepubblica")</f>
        <v>https://www.youtube.com/user/presidenzarepubblica</v>
      </c>
      <c r="S174" s="12">
        <f ca="1">IFERROR(__xludf.DUMMYFUNCTION("""COMPUTED_VALUE"""),11494)</f>
        <v>11494</v>
      </c>
      <c r="T174" s="8" t="str">
        <f ca="1">IFERROR(__xludf.DUMMYFUNCTION("""COMPUTED_VALUE"""),"")</f>
        <v/>
      </c>
      <c r="U174" s="3" t="str">
        <f ca="1">IFERROR(__xludf.DUMMYFUNCTION("""COMPUTED_VALUE"""),"")</f>
        <v/>
      </c>
      <c r="V174" s="8" t="str">
        <f ca="1">IFERROR(__xludf.DUMMYFUNCTION("""COMPUTED_VALUE"""),"")</f>
        <v/>
      </c>
      <c r="W174" s="3" t="str">
        <f ca="1">IFERROR(__xludf.DUMMYFUNCTION("""COMPUTED_VALUE"""),"")</f>
        <v/>
      </c>
      <c r="X174" s="3" t="str">
        <f ca="1">IFERROR(__xludf.DUMMYFUNCTION("""COMPUTED_VALUE"""),"")</f>
        <v/>
      </c>
      <c r="Y174" s="8" t="str">
        <f ca="1">IFERROR(__xludf.DUMMYFUNCTION("""COMPUTED_VALUE"""),"")</f>
        <v/>
      </c>
      <c r="Z174" s="3" t="str">
        <f ca="1">IFERROR(__xludf.DUMMYFUNCTION("""COMPUTED_VALUE"""),"")</f>
        <v/>
      </c>
      <c r="AA174" s="3" t="str">
        <f ca="1">IFERROR(__xludf.DUMMYFUNCTION("""COMPUTED_VALUE"""),"")</f>
        <v/>
      </c>
      <c r="AB174" s="3" t="str">
        <f ca="1">IFERROR(__xludf.DUMMYFUNCTION("""COMPUTED_VALUE"""),"")</f>
        <v/>
      </c>
      <c r="AC174" s="3" t="str">
        <f ca="1">IFERROR(__xludf.DUMMYFUNCTION("""COMPUTED_VALUE"""),"")</f>
        <v/>
      </c>
      <c r="AD174" s="15" t="str">
        <f ca="1">IFERROR(__xludf.DUMMYFUNCTION("""COMPUTED_VALUE"""),"")</f>
        <v/>
      </c>
    </row>
    <row r="175" spans="1:30" ht="12.75">
      <c r="A175" t="str">
        <f ca="1">IFERROR(__xludf.DUMMYFUNCTION("""COMPUTED_VALUE"""),"Estonia")</f>
        <v>Estonia</v>
      </c>
      <c r="B175" t="str">
        <f ca="1">IFERROR(__xludf.DUMMYFUNCTION("""COMPUTED_VALUE"""),"Europe")</f>
        <v>Europe</v>
      </c>
      <c r="C175" s="4" t="str">
        <f ca="1">IFERROR(__xludf.DUMMYFUNCTION("""COMPUTED_VALUE"""),"Jüri Ratas")</f>
        <v>Jüri Ratas</v>
      </c>
      <c r="D175" t="str">
        <f ca="1">IFERROR(__xludf.DUMMYFUNCTION("""COMPUTED_VALUE"""),"Head of government")</f>
        <v>Head of government</v>
      </c>
      <c r="E175" t="str">
        <f ca="1">IFERROR(__xludf.DUMMYFUNCTION("""COMPUTED_VALUE"""),"Male")</f>
        <v>Male</v>
      </c>
      <c r="F175" s="1">
        <f ca="1">IFERROR(__xludf.DUMMYFUNCTION("""COMPUTED_VALUE"""),39)</f>
        <v>39</v>
      </c>
      <c r="G175" t="str">
        <f ca="1">IFERROR(__xludf.DUMMYFUNCTION("""COMPUTED_VALUE"""),"Prime Minister")</f>
        <v>Prime Minister</v>
      </c>
      <c r="H175" s="10">
        <f ca="1">IFERROR(__xludf.DUMMYFUNCTION("""COMPUTED_VALUE"""),16535)</f>
        <v>16535</v>
      </c>
      <c r="I175" s="11" t="str">
        <f ca="1">IFERROR(__xludf.DUMMYFUNCTION("""COMPUTED_VALUE"""),"https://www.facebook.com/ratasjuri/")</f>
        <v>https://www.facebook.com/ratasjuri/</v>
      </c>
      <c r="J175" s="12">
        <f ca="1">IFERROR(__xludf.DUMMYFUNCTION("""COMPUTED_VALUE"""),6392)</f>
        <v>6392</v>
      </c>
      <c r="K175" s="13" t="str">
        <f ca="1">IFERROR(__xludf.DUMMYFUNCTION("""COMPUTED_VALUE"""),"https://twitter.com/ratasjuri")</f>
        <v>https://twitter.com/ratasjuri</v>
      </c>
      <c r="L175" s="12" t="str">
        <f ca="1">IFERROR(__xludf.DUMMYFUNCTION("""COMPUTED_VALUE"""),"Ratasjuri")</f>
        <v>Ratasjuri</v>
      </c>
      <c r="M175" s="12">
        <f ca="1">IFERROR(__xludf.DUMMYFUNCTION("""COMPUTED_VALUE"""),10143)</f>
        <v>10143</v>
      </c>
      <c r="N175" s="12">
        <f ca="1">IFERROR(__xludf.DUMMYFUNCTION("""COMPUTED_VALUE"""),10143)</f>
        <v>10143</v>
      </c>
      <c r="O175" s="8" t="str">
        <f ca="1">IFERROR(__xludf.DUMMYFUNCTION("""COMPUTED_VALUE"""),"")</f>
        <v/>
      </c>
      <c r="P175" s="12" t="str">
        <f ca="1">IFERROR(__xludf.DUMMYFUNCTION("""COMPUTED_VALUE"""),"")</f>
        <v/>
      </c>
      <c r="Q175" s="12" t="str">
        <f ca="1">IFERROR(__xludf.DUMMYFUNCTION("""COMPUTED_VALUE"""),"")</f>
        <v/>
      </c>
      <c r="R175" s="8" t="str">
        <f ca="1">IFERROR(__xludf.DUMMYFUNCTION("""COMPUTED_VALUE"""),"")</f>
        <v/>
      </c>
      <c r="S175" s="3" t="str">
        <f ca="1">IFERROR(__xludf.DUMMYFUNCTION("""COMPUTED_VALUE"""),"")</f>
        <v/>
      </c>
      <c r="T175" s="8" t="str">
        <f ca="1">IFERROR(__xludf.DUMMYFUNCTION("""COMPUTED_VALUE"""),"")</f>
        <v/>
      </c>
      <c r="U175" s="3" t="str">
        <f ca="1">IFERROR(__xludf.DUMMYFUNCTION("""COMPUTED_VALUE"""),"")</f>
        <v/>
      </c>
      <c r="V175" s="8" t="str">
        <f ca="1">IFERROR(__xludf.DUMMYFUNCTION("""COMPUTED_VALUE"""),"")</f>
        <v/>
      </c>
      <c r="W175" s="3" t="str">
        <f ca="1">IFERROR(__xludf.DUMMYFUNCTION("""COMPUTED_VALUE"""),"")</f>
        <v/>
      </c>
      <c r="X175" s="3" t="str">
        <f ca="1">IFERROR(__xludf.DUMMYFUNCTION("""COMPUTED_VALUE"""),"")</f>
        <v/>
      </c>
      <c r="Y175" s="8" t="str">
        <f ca="1">IFERROR(__xludf.DUMMYFUNCTION("""COMPUTED_VALUE"""),"")</f>
        <v/>
      </c>
      <c r="Z175" s="3" t="str">
        <f ca="1">IFERROR(__xludf.DUMMYFUNCTION("""COMPUTED_VALUE"""),"")</f>
        <v/>
      </c>
      <c r="AA175" s="3" t="str">
        <f ca="1">IFERROR(__xludf.DUMMYFUNCTION("""COMPUTED_VALUE"""),"")</f>
        <v/>
      </c>
      <c r="AB175" s="3" t="str">
        <f ca="1">IFERROR(__xludf.DUMMYFUNCTION("""COMPUTED_VALUE"""),"")</f>
        <v/>
      </c>
      <c r="AC175" s="3" t="str">
        <f ca="1">IFERROR(__xludf.DUMMYFUNCTION("""COMPUTED_VALUE"""),"")</f>
        <v/>
      </c>
      <c r="AD175" s="15" t="str">
        <f ca="1">IFERROR(__xludf.DUMMYFUNCTION("""COMPUTED_VALUE"""),"")</f>
        <v/>
      </c>
    </row>
    <row r="176" spans="1:30" ht="12.75">
      <c r="A176" t="str">
        <f ca="1">IFERROR(__xludf.DUMMYFUNCTION("""COMPUTED_VALUE"""),"Switzerland")</f>
        <v>Switzerland</v>
      </c>
      <c r="B176" t="str">
        <f ca="1">IFERROR(__xludf.DUMMYFUNCTION("""COMPUTED_VALUE"""),"Europe")</f>
        <v>Europe</v>
      </c>
      <c r="C176" s="4" t="str">
        <f ca="1">IFERROR(__xludf.DUMMYFUNCTION("""COMPUTED_VALUE"""),"Ignazio Cassis")</f>
        <v>Ignazio Cassis</v>
      </c>
      <c r="D176" t="str">
        <f ca="1">IFERROR(__xludf.DUMMYFUNCTION("""COMPUTED_VALUE"""),"Head of both state and government")</f>
        <v>Head of both state and government</v>
      </c>
      <c r="E176" t="str">
        <f ca="1">IFERROR(__xludf.DUMMYFUNCTION("""COMPUTED_VALUE"""),"Male")</f>
        <v>Male</v>
      </c>
      <c r="F176" s="1">
        <f ca="1">IFERROR(__xludf.DUMMYFUNCTION("""COMPUTED_VALUE"""),56)</f>
        <v>56</v>
      </c>
      <c r="G176" t="str">
        <f ca="1">IFERROR(__xludf.DUMMYFUNCTION("""COMPUTED_VALUE"""),"Federal Council member")</f>
        <v>Federal Council member</v>
      </c>
      <c r="H176" s="10">
        <f ca="1">IFERROR(__xludf.DUMMYFUNCTION("""COMPUTED_VALUE"""),3826)</f>
        <v>3826</v>
      </c>
      <c r="I176" s="11" t="str">
        <f ca="1">IFERROR(__xludf.DUMMYFUNCTION("""COMPUTED_VALUE"""),"https://www.facebook.com/ignaziocassis/")</f>
        <v>https://www.facebook.com/ignaziocassis/</v>
      </c>
      <c r="J176" s="12">
        <f ca="1">IFERROR(__xludf.DUMMYFUNCTION("""COMPUTED_VALUE"""),3826)</f>
        <v>3826</v>
      </c>
      <c r="K176" s="13" t="str">
        <f ca="1">IFERROR(__xludf.DUMMYFUNCTION("""COMPUTED_VALUE"""),"https://twitter.com/ignaziocassis")</f>
        <v>https://twitter.com/ignaziocassis</v>
      </c>
      <c r="L176" s="12" t="str">
        <f ca="1">IFERROR(__xludf.DUMMYFUNCTION("""COMPUTED_VALUE"""),"Ignaziocassis")</f>
        <v>Ignaziocassis</v>
      </c>
      <c r="M176" s="12" t="str">
        <f ca="1">IFERROR(__xludf.DUMMYFUNCTION("""COMPUTED_VALUE"""),"")</f>
        <v/>
      </c>
      <c r="N176" s="12" t="str">
        <f ca="1">IFERROR(__xludf.DUMMYFUNCTION("""COMPUTED_VALUE"""),"11K")</f>
        <v>11K</v>
      </c>
      <c r="O176" s="8" t="str">
        <f ca="1">IFERROR(__xludf.DUMMYFUNCTION("""COMPUTED_VALUE"""),"")</f>
        <v/>
      </c>
      <c r="P176" s="12" t="str">
        <f ca="1">IFERROR(__xludf.DUMMYFUNCTION("""COMPUTED_VALUE"""),"")</f>
        <v/>
      </c>
      <c r="Q176" s="12" t="str">
        <f ca="1">IFERROR(__xludf.DUMMYFUNCTION("""COMPUTED_VALUE"""),"")</f>
        <v/>
      </c>
      <c r="R176" s="8" t="str">
        <f ca="1">IFERROR(__xludf.DUMMYFUNCTION("""COMPUTED_VALUE"""),"")</f>
        <v/>
      </c>
      <c r="S176" s="3" t="str">
        <f ca="1">IFERROR(__xludf.DUMMYFUNCTION("""COMPUTED_VALUE"""),"")</f>
        <v/>
      </c>
      <c r="T176" s="8" t="str">
        <f ca="1">IFERROR(__xludf.DUMMYFUNCTION("""COMPUTED_VALUE"""),"")</f>
        <v/>
      </c>
      <c r="U176" s="3" t="str">
        <f ca="1">IFERROR(__xludf.DUMMYFUNCTION("""COMPUTED_VALUE"""),"")</f>
        <v/>
      </c>
      <c r="V176" s="8" t="str">
        <f ca="1">IFERROR(__xludf.DUMMYFUNCTION("""COMPUTED_VALUE"""),"")</f>
        <v/>
      </c>
      <c r="W176" s="3" t="str">
        <f ca="1">IFERROR(__xludf.DUMMYFUNCTION("""COMPUTED_VALUE"""),"")</f>
        <v/>
      </c>
      <c r="X176" s="3" t="str">
        <f ca="1">IFERROR(__xludf.DUMMYFUNCTION("""COMPUTED_VALUE"""),"")</f>
        <v/>
      </c>
      <c r="Y176" s="8" t="str">
        <f ca="1">IFERROR(__xludf.DUMMYFUNCTION("""COMPUTED_VALUE"""),"")</f>
        <v/>
      </c>
      <c r="Z176" s="3" t="str">
        <f ca="1">IFERROR(__xludf.DUMMYFUNCTION("""COMPUTED_VALUE"""),"")</f>
        <v/>
      </c>
      <c r="AA176" s="3" t="str">
        <f ca="1">IFERROR(__xludf.DUMMYFUNCTION("""COMPUTED_VALUE"""),"")</f>
        <v/>
      </c>
      <c r="AB176" s="3" t="str">
        <f ca="1">IFERROR(__xludf.DUMMYFUNCTION("""COMPUTED_VALUE"""),"")</f>
        <v/>
      </c>
      <c r="AC176" s="3" t="str">
        <f ca="1">IFERROR(__xludf.DUMMYFUNCTION("""COMPUTED_VALUE"""),"")</f>
        <v/>
      </c>
      <c r="AD176" s="15" t="str">
        <f ca="1">IFERROR(__xludf.DUMMYFUNCTION("""COMPUTED_VALUE"""),"")</f>
        <v/>
      </c>
    </row>
    <row r="177" spans="1:30" ht="12.75">
      <c r="A177" t="str">
        <f ca="1">IFERROR(__xludf.DUMMYFUNCTION("""COMPUTED_VALUE"""),"Seychelles")</f>
        <v>Seychelles</v>
      </c>
      <c r="B177" t="str">
        <f ca="1">IFERROR(__xludf.DUMMYFUNCTION("""COMPUTED_VALUE"""),"Africa")</f>
        <v>Africa</v>
      </c>
      <c r="C177" s="4" t="str">
        <f ca="1">IFERROR(__xludf.DUMMYFUNCTION("""COMPUTED_VALUE"""),"Danny Faure")</f>
        <v>Danny Faure</v>
      </c>
      <c r="D177" t="str">
        <f ca="1">IFERROR(__xludf.DUMMYFUNCTION("""COMPUTED_VALUE"""),"Head of both state and government")</f>
        <v>Head of both state and government</v>
      </c>
      <c r="E177" t="str">
        <f ca="1">IFERROR(__xludf.DUMMYFUNCTION("""COMPUTED_VALUE"""),"Male")</f>
        <v>Male</v>
      </c>
      <c r="F177" s="1">
        <f ca="1">IFERROR(__xludf.DUMMYFUNCTION("""COMPUTED_VALUE"""),55)</f>
        <v>55</v>
      </c>
      <c r="G177" t="str">
        <f ca="1">IFERROR(__xludf.DUMMYFUNCTION("""COMPUTED_VALUE"""),"President")</f>
        <v>President</v>
      </c>
      <c r="H177" s="10">
        <f ca="1">IFERROR(__xludf.DUMMYFUNCTION("""COMPUTED_VALUE"""),3738)</f>
        <v>3738</v>
      </c>
      <c r="I177" s="11" t="str">
        <f ca="1">IFERROR(__xludf.DUMMYFUNCTION("""COMPUTED_VALUE"""),"https://www.facebook.com/DannyARFaure/")</f>
        <v>https://www.facebook.com/DannyARFaure/</v>
      </c>
      <c r="J177" s="12">
        <f ca="1">IFERROR(__xludf.DUMMYFUNCTION("""COMPUTED_VALUE"""),3738)</f>
        <v>3738</v>
      </c>
      <c r="K177" s="8" t="str">
        <f ca="1">IFERROR(__xludf.DUMMYFUNCTION("""COMPUTED_VALUE"""),"")</f>
        <v/>
      </c>
      <c r="L177" s="12" t="str">
        <f ca="1">IFERROR(__xludf.DUMMYFUNCTION("""COMPUTED_VALUE"""),"")</f>
        <v/>
      </c>
      <c r="M177" s="12" t="str">
        <f ca="1">IFERROR(__xludf.DUMMYFUNCTION("""COMPUTED_VALUE"""),"")</f>
        <v/>
      </c>
      <c r="N177" s="12" t="str">
        <f ca="1">IFERROR(__xludf.DUMMYFUNCTION("""COMPUTED_VALUE"""),"")</f>
        <v/>
      </c>
      <c r="O177" s="8" t="str">
        <f ca="1">IFERROR(__xludf.DUMMYFUNCTION("""COMPUTED_VALUE"""),"")</f>
        <v/>
      </c>
      <c r="P177" s="12" t="str">
        <f ca="1">IFERROR(__xludf.DUMMYFUNCTION("""COMPUTED_VALUE"""),"")</f>
        <v/>
      </c>
      <c r="Q177" s="12" t="str">
        <f ca="1">IFERROR(__xludf.DUMMYFUNCTION("""COMPUTED_VALUE"""),"")</f>
        <v/>
      </c>
      <c r="R177" s="8" t="str">
        <f ca="1">IFERROR(__xludf.DUMMYFUNCTION("""COMPUTED_VALUE"""),"")</f>
        <v/>
      </c>
      <c r="S177" s="3" t="str">
        <f ca="1">IFERROR(__xludf.DUMMYFUNCTION("""COMPUTED_VALUE"""),"")</f>
        <v/>
      </c>
      <c r="T177" s="8" t="str">
        <f ca="1">IFERROR(__xludf.DUMMYFUNCTION("""COMPUTED_VALUE"""),"")</f>
        <v/>
      </c>
      <c r="U177" s="3" t="str">
        <f ca="1">IFERROR(__xludf.DUMMYFUNCTION("""COMPUTED_VALUE"""),"")</f>
        <v/>
      </c>
      <c r="V177" s="8" t="str">
        <f ca="1">IFERROR(__xludf.DUMMYFUNCTION("""COMPUTED_VALUE"""),"")</f>
        <v/>
      </c>
      <c r="W177" s="3" t="str">
        <f ca="1">IFERROR(__xludf.DUMMYFUNCTION("""COMPUTED_VALUE"""),"")</f>
        <v/>
      </c>
      <c r="X177" s="3" t="str">
        <f ca="1">IFERROR(__xludf.DUMMYFUNCTION("""COMPUTED_VALUE"""),"")</f>
        <v/>
      </c>
      <c r="Y177" s="8" t="str">
        <f ca="1">IFERROR(__xludf.DUMMYFUNCTION("""COMPUTED_VALUE"""),"")</f>
        <v/>
      </c>
      <c r="Z177" s="3" t="str">
        <f ca="1">IFERROR(__xludf.DUMMYFUNCTION("""COMPUTED_VALUE"""),"")</f>
        <v/>
      </c>
      <c r="AA177" s="3" t="str">
        <f ca="1">IFERROR(__xludf.DUMMYFUNCTION("""COMPUTED_VALUE"""),"")</f>
        <v/>
      </c>
      <c r="AB177" s="3" t="str">
        <f ca="1">IFERROR(__xludf.DUMMYFUNCTION("""COMPUTED_VALUE"""),"")</f>
        <v/>
      </c>
      <c r="AC177" s="3" t="str">
        <f ca="1">IFERROR(__xludf.DUMMYFUNCTION("""COMPUTED_VALUE"""),"")</f>
        <v/>
      </c>
      <c r="AD177" s="15" t="str">
        <f ca="1">IFERROR(__xludf.DUMMYFUNCTION("""COMPUTED_VALUE"""),"")</f>
        <v/>
      </c>
    </row>
    <row r="178" spans="1:30" ht="12.75">
      <c r="A178" t="str">
        <f ca="1">IFERROR(__xludf.DUMMYFUNCTION("""COMPUTED_VALUE"""),"Marshall Islands")</f>
        <v>Marshall Islands</v>
      </c>
      <c r="B178" t="str">
        <f ca="1">IFERROR(__xludf.DUMMYFUNCTION("""COMPUTED_VALUE"""),"Oceania")</f>
        <v>Oceania</v>
      </c>
      <c r="C178" s="4" t="str">
        <f ca="1">IFERROR(__xludf.DUMMYFUNCTION("""COMPUTED_VALUE"""),"Hilda Heine")</f>
        <v>Hilda Heine</v>
      </c>
      <c r="D178" t="str">
        <f ca="1">IFERROR(__xludf.DUMMYFUNCTION("""COMPUTED_VALUE"""),"Head of both state and government")</f>
        <v>Head of both state and government</v>
      </c>
      <c r="E178" t="str">
        <f ca="1">IFERROR(__xludf.DUMMYFUNCTION("""COMPUTED_VALUE"""),"Female")</f>
        <v>Female</v>
      </c>
      <c r="F178" s="1">
        <f ca="1">IFERROR(__xludf.DUMMYFUNCTION("""COMPUTED_VALUE"""),66)</f>
        <v>66</v>
      </c>
      <c r="G178" t="str">
        <f ca="1">IFERROR(__xludf.DUMMYFUNCTION("""COMPUTED_VALUE"""),"President")</f>
        <v>President</v>
      </c>
      <c r="H178" s="10">
        <f ca="1">IFERROR(__xludf.DUMMYFUNCTION("""COMPUTED_VALUE"""),4225)</f>
        <v>4225</v>
      </c>
      <c r="I178" s="7" t="str">
        <f ca="1">IFERROR(__xludf.DUMMYFUNCTION("""COMPUTED_VALUE"""),"")</f>
        <v/>
      </c>
      <c r="J178" s="12" t="str">
        <f ca="1">IFERROR(__xludf.DUMMYFUNCTION("""COMPUTED_VALUE"""),"")</f>
        <v/>
      </c>
      <c r="K178" s="13" t="str">
        <f ca="1">IFERROR(__xludf.DUMMYFUNCTION("""COMPUTED_VALUE"""),"https://twitter.com/President_Heine")</f>
        <v>https://twitter.com/President_Heine</v>
      </c>
      <c r="L178" s="12" t="str">
        <f ca="1">IFERROR(__xludf.DUMMYFUNCTION("""COMPUTED_VALUE"""),"President_Heine")</f>
        <v>President_Heine</v>
      </c>
      <c r="M178" s="12">
        <f ca="1">IFERROR(__xludf.DUMMYFUNCTION("""COMPUTED_VALUE"""),4225)</f>
        <v>4225</v>
      </c>
      <c r="N178" s="12">
        <f ca="1">IFERROR(__xludf.DUMMYFUNCTION("""COMPUTED_VALUE"""),4225)</f>
        <v>4225</v>
      </c>
      <c r="O178" s="8" t="str">
        <f ca="1">IFERROR(__xludf.DUMMYFUNCTION("""COMPUTED_VALUE"""),"")</f>
        <v/>
      </c>
      <c r="P178" s="12" t="str">
        <f ca="1">IFERROR(__xludf.DUMMYFUNCTION("""COMPUTED_VALUE"""),"")</f>
        <v/>
      </c>
      <c r="Q178" s="12" t="str">
        <f ca="1">IFERROR(__xludf.DUMMYFUNCTION("""COMPUTED_VALUE"""),"")</f>
        <v/>
      </c>
      <c r="R178" s="8" t="str">
        <f ca="1">IFERROR(__xludf.DUMMYFUNCTION("""COMPUTED_VALUE"""),"")</f>
        <v/>
      </c>
      <c r="S178" s="3" t="str">
        <f ca="1">IFERROR(__xludf.DUMMYFUNCTION("""COMPUTED_VALUE"""),"")</f>
        <v/>
      </c>
      <c r="T178" s="8" t="str">
        <f ca="1">IFERROR(__xludf.DUMMYFUNCTION("""COMPUTED_VALUE"""),"")</f>
        <v/>
      </c>
      <c r="U178" s="3" t="str">
        <f ca="1">IFERROR(__xludf.DUMMYFUNCTION("""COMPUTED_VALUE"""),"")</f>
        <v/>
      </c>
      <c r="V178" s="8" t="str">
        <f ca="1">IFERROR(__xludf.DUMMYFUNCTION("""COMPUTED_VALUE"""),"")</f>
        <v/>
      </c>
      <c r="W178" s="3" t="str">
        <f ca="1">IFERROR(__xludf.DUMMYFUNCTION("""COMPUTED_VALUE"""),"")</f>
        <v/>
      </c>
      <c r="X178" s="3" t="str">
        <f ca="1">IFERROR(__xludf.DUMMYFUNCTION("""COMPUTED_VALUE"""),"")</f>
        <v/>
      </c>
      <c r="Y178" s="8" t="str">
        <f ca="1">IFERROR(__xludf.DUMMYFUNCTION("""COMPUTED_VALUE"""),"")</f>
        <v/>
      </c>
      <c r="Z178" s="3" t="str">
        <f ca="1">IFERROR(__xludf.DUMMYFUNCTION("""COMPUTED_VALUE"""),"")</f>
        <v/>
      </c>
      <c r="AA178" s="3" t="str">
        <f ca="1">IFERROR(__xludf.DUMMYFUNCTION("""COMPUTED_VALUE"""),"")</f>
        <v/>
      </c>
      <c r="AB178" s="3" t="str">
        <f ca="1">IFERROR(__xludf.DUMMYFUNCTION("""COMPUTED_VALUE"""),"")</f>
        <v/>
      </c>
      <c r="AC178" s="3" t="str">
        <f ca="1">IFERROR(__xludf.DUMMYFUNCTION("""COMPUTED_VALUE"""),"")</f>
        <v/>
      </c>
      <c r="AD178" s="15" t="str">
        <f ca="1">IFERROR(__xludf.DUMMYFUNCTION("""COMPUTED_VALUE"""),"")</f>
        <v/>
      </c>
    </row>
    <row r="179" spans="1:30" ht="12.75">
      <c r="A179" t="str">
        <f ca="1">IFERROR(__xludf.DUMMYFUNCTION("""COMPUTED_VALUE"""),"Saint Kitts and Nevis")</f>
        <v>Saint Kitts and Nevis</v>
      </c>
      <c r="B179" t="str">
        <f ca="1">IFERROR(__xludf.DUMMYFUNCTION("""COMPUTED_VALUE"""),"North America")</f>
        <v>North America</v>
      </c>
      <c r="C179" s="4" t="str">
        <f ca="1">IFERROR(__xludf.DUMMYFUNCTION("""COMPUTED_VALUE"""),"Timothy Harris")</f>
        <v>Timothy Harris</v>
      </c>
      <c r="D179" t="str">
        <f ca="1">IFERROR(__xludf.DUMMYFUNCTION("""COMPUTED_VALUE"""),"Head of government")</f>
        <v>Head of government</v>
      </c>
      <c r="E179" t="str">
        <f ca="1">IFERROR(__xludf.DUMMYFUNCTION("""COMPUTED_VALUE"""),"Male")</f>
        <v>Male</v>
      </c>
      <c r="F179" s="1">
        <f ca="1">IFERROR(__xludf.DUMMYFUNCTION("""COMPUTED_VALUE"""),53)</f>
        <v>53</v>
      </c>
      <c r="G179" t="str">
        <f ca="1">IFERROR(__xludf.DUMMYFUNCTION("""COMPUTED_VALUE"""),"Prime Minister")</f>
        <v>Prime Minister</v>
      </c>
      <c r="H179" s="10">
        <f ca="1">IFERROR(__xludf.DUMMYFUNCTION("""COMPUTED_VALUE"""),1974)</f>
        <v>1974</v>
      </c>
      <c r="I179" s="11" t="str">
        <f ca="1">IFERROR(__xludf.DUMMYFUNCTION("""COMPUTED_VALUE"""),"https://www.facebook.com/pmharriskn/")</f>
        <v>https://www.facebook.com/pmharriskn/</v>
      </c>
      <c r="J179" s="12">
        <f ca="1">IFERROR(__xludf.DUMMYFUNCTION("""COMPUTED_VALUE"""),1974)</f>
        <v>1974</v>
      </c>
      <c r="K179" s="8" t="str">
        <f ca="1">IFERROR(__xludf.DUMMYFUNCTION("""COMPUTED_VALUE"""),"")</f>
        <v/>
      </c>
      <c r="L179" s="12" t="str">
        <f ca="1">IFERROR(__xludf.DUMMYFUNCTION("""COMPUTED_VALUE"""),"")</f>
        <v/>
      </c>
      <c r="M179" s="12" t="str">
        <f ca="1">IFERROR(__xludf.DUMMYFUNCTION("""COMPUTED_VALUE"""),"")</f>
        <v/>
      </c>
      <c r="N179" s="12" t="str">
        <f ca="1">IFERROR(__xludf.DUMMYFUNCTION("""COMPUTED_VALUE"""),"")</f>
        <v/>
      </c>
      <c r="O179" s="8" t="str">
        <f ca="1">IFERROR(__xludf.DUMMYFUNCTION("""COMPUTED_VALUE"""),"")</f>
        <v/>
      </c>
      <c r="P179" s="12" t="str">
        <f ca="1">IFERROR(__xludf.DUMMYFUNCTION("""COMPUTED_VALUE"""),"")</f>
        <v/>
      </c>
      <c r="Q179" s="12" t="str">
        <f ca="1">IFERROR(__xludf.DUMMYFUNCTION("""COMPUTED_VALUE"""),"")</f>
        <v/>
      </c>
      <c r="R179" s="8" t="str">
        <f ca="1">IFERROR(__xludf.DUMMYFUNCTION("""COMPUTED_VALUE"""),"")</f>
        <v/>
      </c>
      <c r="S179" s="3" t="str">
        <f ca="1">IFERROR(__xludf.DUMMYFUNCTION("""COMPUTED_VALUE"""),"")</f>
        <v/>
      </c>
      <c r="T179" s="8" t="str">
        <f ca="1">IFERROR(__xludf.DUMMYFUNCTION("""COMPUTED_VALUE"""),"")</f>
        <v/>
      </c>
      <c r="U179" s="3" t="str">
        <f ca="1">IFERROR(__xludf.DUMMYFUNCTION("""COMPUTED_VALUE"""),"")</f>
        <v/>
      </c>
      <c r="V179" s="8" t="str">
        <f ca="1">IFERROR(__xludf.DUMMYFUNCTION("""COMPUTED_VALUE"""),"")</f>
        <v/>
      </c>
      <c r="W179" s="3" t="str">
        <f ca="1">IFERROR(__xludf.DUMMYFUNCTION("""COMPUTED_VALUE"""),"")</f>
        <v/>
      </c>
      <c r="X179" s="3" t="str">
        <f ca="1">IFERROR(__xludf.DUMMYFUNCTION("""COMPUTED_VALUE"""),"")</f>
        <v/>
      </c>
      <c r="Y179" s="8" t="str">
        <f ca="1">IFERROR(__xludf.DUMMYFUNCTION("""COMPUTED_VALUE"""),"")</f>
        <v/>
      </c>
      <c r="Z179" s="3" t="str">
        <f ca="1">IFERROR(__xludf.DUMMYFUNCTION("""COMPUTED_VALUE"""),"")</f>
        <v/>
      </c>
      <c r="AA179" s="3" t="str">
        <f ca="1">IFERROR(__xludf.DUMMYFUNCTION("""COMPUTED_VALUE"""),"")</f>
        <v/>
      </c>
      <c r="AB179" s="3" t="str">
        <f ca="1">IFERROR(__xludf.DUMMYFUNCTION("""COMPUTED_VALUE"""),"")</f>
        <v/>
      </c>
      <c r="AC179" s="3" t="str">
        <f ca="1">IFERROR(__xludf.DUMMYFUNCTION("""COMPUTED_VALUE"""),"")</f>
        <v/>
      </c>
      <c r="AD179" s="15" t="str">
        <f ca="1">IFERROR(__xludf.DUMMYFUNCTION("""COMPUTED_VALUE"""),"")</f>
        <v/>
      </c>
    </row>
    <row r="180" spans="1:30" ht="12.75">
      <c r="A180" t="str">
        <f ca="1">IFERROR(__xludf.DUMMYFUNCTION("""COMPUTED_VALUE"""),"Algeria")</f>
        <v>Algeria</v>
      </c>
      <c r="B180" t="str">
        <f ca="1">IFERROR(__xludf.DUMMYFUNCTION("""COMPUTED_VALUE"""),"Africa")</f>
        <v>Africa</v>
      </c>
      <c r="C180" s="4" t="str">
        <f ca="1">IFERROR(__xludf.DUMMYFUNCTION("""COMPUTED_VALUE"""),"Ahmed Ouyahia")</f>
        <v>Ahmed Ouyahia</v>
      </c>
      <c r="D180" t="str">
        <f ca="1">IFERROR(__xludf.DUMMYFUNCTION("""COMPUTED_VALUE"""),"Head of government")</f>
        <v>Head of government</v>
      </c>
      <c r="E180" t="str">
        <f ca="1">IFERROR(__xludf.DUMMYFUNCTION("""COMPUTED_VALUE"""),"Male")</f>
        <v>Male</v>
      </c>
      <c r="F180" s="1">
        <f ca="1">IFERROR(__xludf.DUMMYFUNCTION("""COMPUTED_VALUE"""),65)</f>
        <v>65</v>
      </c>
      <c r="G180" t="str">
        <f ca="1">IFERROR(__xludf.DUMMYFUNCTION("""COMPUTED_VALUE"""),"Prime Minister")</f>
        <v>Prime Minister</v>
      </c>
      <c r="H180" s="10">
        <f ca="1">IFERROR(__xludf.DUMMYFUNCTION("""COMPUTED_VALUE"""),0)</f>
        <v>0</v>
      </c>
      <c r="I180" s="7" t="str">
        <f ca="1">IFERROR(__xludf.DUMMYFUNCTION("""COMPUTED_VALUE"""),"")</f>
        <v/>
      </c>
      <c r="J180" s="12" t="str">
        <f ca="1">IFERROR(__xludf.DUMMYFUNCTION("""COMPUTED_VALUE"""),"")</f>
        <v/>
      </c>
      <c r="K180" s="8" t="str">
        <f ca="1">IFERROR(__xludf.DUMMYFUNCTION("""COMPUTED_VALUE"""),"")</f>
        <v/>
      </c>
      <c r="L180" s="12" t="str">
        <f ca="1">IFERROR(__xludf.DUMMYFUNCTION("""COMPUTED_VALUE"""),"")</f>
        <v/>
      </c>
      <c r="M180" s="12" t="str">
        <f ca="1">IFERROR(__xludf.DUMMYFUNCTION("""COMPUTED_VALUE"""),"")</f>
        <v/>
      </c>
      <c r="N180" s="12" t="str">
        <f ca="1">IFERROR(__xludf.DUMMYFUNCTION("""COMPUTED_VALUE"""),"")</f>
        <v/>
      </c>
      <c r="O180" s="8" t="str">
        <f ca="1">IFERROR(__xludf.DUMMYFUNCTION("""COMPUTED_VALUE"""),"")</f>
        <v/>
      </c>
      <c r="P180" s="12" t="str">
        <f ca="1">IFERROR(__xludf.DUMMYFUNCTION("""COMPUTED_VALUE"""),"")</f>
        <v/>
      </c>
      <c r="Q180" s="12" t="str">
        <f ca="1">IFERROR(__xludf.DUMMYFUNCTION("""COMPUTED_VALUE"""),"")</f>
        <v/>
      </c>
      <c r="R180" s="8" t="str">
        <f ca="1">IFERROR(__xludf.DUMMYFUNCTION("""COMPUTED_VALUE"""),"")</f>
        <v/>
      </c>
      <c r="S180" s="3" t="str">
        <f ca="1">IFERROR(__xludf.DUMMYFUNCTION("""COMPUTED_VALUE"""),"")</f>
        <v/>
      </c>
      <c r="T180" s="8" t="str">
        <f ca="1">IFERROR(__xludf.DUMMYFUNCTION("""COMPUTED_VALUE"""),"")</f>
        <v/>
      </c>
      <c r="U180" s="3" t="str">
        <f ca="1">IFERROR(__xludf.DUMMYFUNCTION("""COMPUTED_VALUE"""),"")</f>
        <v/>
      </c>
      <c r="V180" s="8" t="str">
        <f ca="1">IFERROR(__xludf.DUMMYFUNCTION("""COMPUTED_VALUE"""),"")</f>
        <v/>
      </c>
      <c r="W180" s="3" t="str">
        <f ca="1">IFERROR(__xludf.DUMMYFUNCTION("""COMPUTED_VALUE"""),"")</f>
        <v/>
      </c>
      <c r="X180" s="3" t="str">
        <f ca="1">IFERROR(__xludf.DUMMYFUNCTION("""COMPUTED_VALUE"""),"")</f>
        <v/>
      </c>
      <c r="Y180" s="8" t="str">
        <f ca="1">IFERROR(__xludf.DUMMYFUNCTION("""COMPUTED_VALUE"""),"")</f>
        <v/>
      </c>
      <c r="Z180" s="3" t="str">
        <f ca="1">IFERROR(__xludf.DUMMYFUNCTION("""COMPUTED_VALUE"""),"")</f>
        <v/>
      </c>
      <c r="AA180" s="3" t="str">
        <f ca="1">IFERROR(__xludf.DUMMYFUNCTION("""COMPUTED_VALUE"""),"")</f>
        <v/>
      </c>
      <c r="AB180" s="3" t="str">
        <f ca="1">IFERROR(__xludf.DUMMYFUNCTION("""COMPUTED_VALUE"""),"")</f>
        <v/>
      </c>
      <c r="AC180" s="3" t="str">
        <f ca="1">IFERROR(__xludf.DUMMYFUNCTION("""COMPUTED_VALUE"""),"")</f>
        <v/>
      </c>
      <c r="AD180" s="15" t="str">
        <f ca="1">IFERROR(__xludf.DUMMYFUNCTION("""COMPUTED_VALUE"""),"")</f>
        <v/>
      </c>
    </row>
    <row r="181" spans="1:30" ht="12.75">
      <c r="A181" t="str">
        <f ca="1">IFERROR(__xludf.DUMMYFUNCTION("""COMPUTED_VALUE"""),"Andorra")</f>
        <v>Andorra</v>
      </c>
      <c r="B181" t="str">
        <f ca="1">IFERROR(__xludf.DUMMYFUNCTION("""COMPUTED_VALUE"""),"Europe")</f>
        <v>Europe</v>
      </c>
      <c r="C181" s="4" t="str">
        <f ca="1">IFERROR(__xludf.DUMMYFUNCTION("""COMPUTED_VALUE"""),"Joan Enric Vives Sicília")</f>
        <v>Joan Enric Vives Sicília</v>
      </c>
      <c r="D181" t="str">
        <f ca="1">IFERROR(__xludf.DUMMYFUNCTION("""COMPUTED_VALUE"""),"Head of state")</f>
        <v>Head of state</v>
      </c>
      <c r="E181" t="str">
        <f ca="1">IFERROR(__xludf.DUMMYFUNCTION("""COMPUTED_VALUE"""),"Male")</f>
        <v>Male</v>
      </c>
      <c r="F181" s="1">
        <f ca="1">IFERROR(__xludf.DUMMYFUNCTION("""COMPUTED_VALUE"""),68)</f>
        <v>68</v>
      </c>
      <c r="G181" t="str">
        <f ca="1">IFERROR(__xludf.DUMMYFUNCTION("""COMPUTED_VALUE"""),"Episcopal Co-Prince")</f>
        <v>Episcopal Co-Prince</v>
      </c>
      <c r="H181" s="10">
        <f ca="1">IFERROR(__xludf.DUMMYFUNCTION("""COMPUTED_VALUE"""),0)</f>
        <v>0</v>
      </c>
      <c r="I181" s="7" t="str">
        <f ca="1">IFERROR(__xludf.DUMMYFUNCTION("""COMPUTED_VALUE"""),"")</f>
        <v/>
      </c>
      <c r="J181" s="12" t="str">
        <f ca="1">IFERROR(__xludf.DUMMYFUNCTION("""COMPUTED_VALUE"""),"")</f>
        <v/>
      </c>
      <c r="K181" s="8" t="str">
        <f ca="1">IFERROR(__xludf.DUMMYFUNCTION("""COMPUTED_VALUE"""),"")</f>
        <v/>
      </c>
      <c r="L181" s="12" t="str">
        <f ca="1">IFERROR(__xludf.DUMMYFUNCTION("""COMPUTED_VALUE"""),"")</f>
        <v/>
      </c>
      <c r="M181" s="12" t="str">
        <f ca="1">IFERROR(__xludf.DUMMYFUNCTION("""COMPUTED_VALUE"""),"")</f>
        <v/>
      </c>
      <c r="N181" s="12" t="str">
        <f ca="1">IFERROR(__xludf.DUMMYFUNCTION("""COMPUTED_VALUE"""),"")</f>
        <v/>
      </c>
      <c r="O181" s="8" t="str">
        <f ca="1">IFERROR(__xludf.DUMMYFUNCTION("""COMPUTED_VALUE"""),"")</f>
        <v/>
      </c>
      <c r="P181" s="12" t="str">
        <f ca="1">IFERROR(__xludf.DUMMYFUNCTION("""COMPUTED_VALUE"""),"")</f>
        <v/>
      </c>
      <c r="Q181" s="12" t="str">
        <f ca="1">IFERROR(__xludf.DUMMYFUNCTION("""COMPUTED_VALUE"""),"")</f>
        <v/>
      </c>
      <c r="R181" s="8" t="str">
        <f ca="1">IFERROR(__xludf.DUMMYFUNCTION("""COMPUTED_VALUE"""),"")</f>
        <v/>
      </c>
      <c r="S181" s="3" t="str">
        <f ca="1">IFERROR(__xludf.DUMMYFUNCTION("""COMPUTED_VALUE"""),"")</f>
        <v/>
      </c>
      <c r="T181" s="8" t="str">
        <f ca="1">IFERROR(__xludf.DUMMYFUNCTION("""COMPUTED_VALUE"""),"")</f>
        <v/>
      </c>
      <c r="U181" s="3" t="str">
        <f ca="1">IFERROR(__xludf.DUMMYFUNCTION("""COMPUTED_VALUE"""),"")</f>
        <v/>
      </c>
      <c r="V181" s="8" t="str">
        <f ca="1">IFERROR(__xludf.DUMMYFUNCTION("""COMPUTED_VALUE"""),"")</f>
        <v/>
      </c>
      <c r="W181" s="3" t="str">
        <f ca="1">IFERROR(__xludf.DUMMYFUNCTION("""COMPUTED_VALUE"""),"")</f>
        <v/>
      </c>
      <c r="X181" s="3" t="str">
        <f ca="1">IFERROR(__xludf.DUMMYFUNCTION("""COMPUTED_VALUE"""),"")</f>
        <v/>
      </c>
      <c r="Y181" s="8" t="str">
        <f ca="1">IFERROR(__xludf.DUMMYFUNCTION("""COMPUTED_VALUE"""),"")</f>
        <v/>
      </c>
      <c r="Z181" s="3" t="str">
        <f ca="1">IFERROR(__xludf.DUMMYFUNCTION("""COMPUTED_VALUE"""),"")</f>
        <v/>
      </c>
      <c r="AA181" s="3" t="str">
        <f ca="1">IFERROR(__xludf.DUMMYFUNCTION("""COMPUTED_VALUE"""),"")</f>
        <v/>
      </c>
      <c r="AB181" s="3" t="str">
        <f ca="1">IFERROR(__xludf.DUMMYFUNCTION("""COMPUTED_VALUE"""),"")</f>
        <v/>
      </c>
      <c r="AC181" s="3" t="str">
        <f ca="1">IFERROR(__xludf.DUMMYFUNCTION("""COMPUTED_VALUE"""),"")</f>
        <v/>
      </c>
      <c r="AD181" s="15" t="str">
        <f ca="1">IFERROR(__xludf.DUMMYFUNCTION("""COMPUTED_VALUE"""),"")</f>
        <v/>
      </c>
    </row>
    <row r="182" spans="1:30" ht="12.75">
      <c r="A182" t="str">
        <f ca="1">IFERROR(__xludf.DUMMYFUNCTION("""COMPUTED_VALUE"""),"Andorra")</f>
        <v>Andorra</v>
      </c>
      <c r="B182" t="str">
        <f ca="1">IFERROR(__xludf.DUMMYFUNCTION("""COMPUTED_VALUE"""),"Europe")</f>
        <v>Europe</v>
      </c>
      <c r="C182" s="4" t="str">
        <f ca="1">IFERROR(__xludf.DUMMYFUNCTION("""COMPUTED_VALUE"""),"Antoni Martí")</f>
        <v>Antoni Martí</v>
      </c>
      <c r="D182" t="str">
        <f ca="1">IFERROR(__xludf.DUMMYFUNCTION("""COMPUTED_VALUE"""),"Head of government")</f>
        <v>Head of government</v>
      </c>
      <c r="E182" t="str">
        <f ca="1">IFERROR(__xludf.DUMMYFUNCTION("""COMPUTED_VALUE"""),"Male")</f>
        <v>Male</v>
      </c>
      <c r="F182" s="1">
        <f ca="1">IFERROR(__xludf.DUMMYFUNCTION("""COMPUTED_VALUE"""),54)</f>
        <v>54</v>
      </c>
      <c r="G182" t="str">
        <f ca="1">IFERROR(__xludf.DUMMYFUNCTION("""COMPUTED_VALUE"""),"Prime Minister")</f>
        <v>Prime Minister</v>
      </c>
      <c r="H182" s="10">
        <f ca="1">IFERROR(__xludf.DUMMYFUNCTION("""COMPUTED_VALUE"""),0)</f>
        <v>0</v>
      </c>
      <c r="I182" s="7" t="str">
        <f ca="1">IFERROR(__xludf.DUMMYFUNCTION("""COMPUTED_VALUE"""),"")</f>
        <v/>
      </c>
      <c r="J182" s="12" t="str">
        <f ca="1">IFERROR(__xludf.DUMMYFUNCTION("""COMPUTED_VALUE"""),"")</f>
        <v/>
      </c>
      <c r="K182" s="8" t="str">
        <f ca="1">IFERROR(__xludf.DUMMYFUNCTION("""COMPUTED_VALUE"""),"")</f>
        <v/>
      </c>
      <c r="L182" s="12" t="str">
        <f ca="1">IFERROR(__xludf.DUMMYFUNCTION("""COMPUTED_VALUE"""),"")</f>
        <v/>
      </c>
      <c r="M182" s="12" t="str">
        <f ca="1">IFERROR(__xludf.DUMMYFUNCTION("""COMPUTED_VALUE"""),"")</f>
        <v/>
      </c>
      <c r="N182" s="12" t="str">
        <f ca="1">IFERROR(__xludf.DUMMYFUNCTION("""COMPUTED_VALUE"""),"")</f>
        <v/>
      </c>
      <c r="O182" s="8" t="str">
        <f ca="1">IFERROR(__xludf.DUMMYFUNCTION("""COMPUTED_VALUE"""),"")</f>
        <v/>
      </c>
      <c r="P182" s="12" t="str">
        <f ca="1">IFERROR(__xludf.DUMMYFUNCTION("""COMPUTED_VALUE"""),"")</f>
        <v/>
      </c>
      <c r="Q182" s="12" t="str">
        <f ca="1">IFERROR(__xludf.DUMMYFUNCTION("""COMPUTED_VALUE"""),"")</f>
        <v/>
      </c>
      <c r="R182" s="8" t="str">
        <f ca="1">IFERROR(__xludf.DUMMYFUNCTION("""COMPUTED_VALUE"""),"")</f>
        <v/>
      </c>
      <c r="S182" s="3" t="str">
        <f ca="1">IFERROR(__xludf.DUMMYFUNCTION("""COMPUTED_VALUE"""),"")</f>
        <v/>
      </c>
      <c r="T182" s="8" t="str">
        <f ca="1">IFERROR(__xludf.DUMMYFUNCTION("""COMPUTED_VALUE"""),"")</f>
        <v/>
      </c>
      <c r="U182" s="3" t="str">
        <f ca="1">IFERROR(__xludf.DUMMYFUNCTION("""COMPUTED_VALUE"""),"")</f>
        <v/>
      </c>
      <c r="V182" s="8" t="str">
        <f ca="1">IFERROR(__xludf.DUMMYFUNCTION("""COMPUTED_VALUE"""),"")</f>
        <v/>
      </c>
      <c r="W182" s="3" t="str">
        <f ca="1">IFERROR(__xludf.DUMMYFUNCTION("""COMPUTED_VALUE"""),"")</f>
        <v/>
      </c>
      <c r="X182" s="3" t="str">
        <f ca="1">IFERROR(__xludf.DUMMYFUNCTION("""COMPUTED_VALUE"""),"")</f>
        <v/>
      </c>
      <c r="Y182" s="8" t="str">
        <f ca="1">IFERROR(__xludf.DUMMYFUNCTION("""COMPUTED_VALUE"""),"")</f>
        <v/>
      </c>
      <c r="Z182" s="3" t="str">
        <f ca="1">IFERROR(__xludf.DUMMYFUNCTION("""COMPUTED_VALUE"""),"")</f>
        <v/>
      </c>
      <c r="AA182" s="3" t="str">
        <f ca="1">IFERROR(__xludf.DUMMYFUNCTION("""COMPUTED_VALUE"""),"")</f>
        <v/>
      </c>
      <c r="AB182" s="3" t="str">
        <f ca="1">IFERROR(__xludf.DUMMYFUNCTION("""COMPUTED_VALUE"""),"")</f>
        <v/>
      </c>
      <c r="AC182" s="3" t="str">
        <f ca="1">IFERROR(__xludf.DUMMYFUNCTION("""COMPUTED_VALUE"""),"")</f>
        <v/>
      </c>
      <c r="AD182" s="15" t="str">
        <f ca="1">IFERROR(__xludf.DUMMYFUNCTION("""COMPUTED_VALUE"""),"")</f>
        <v/>
      </c>
    </row>
    <row r="183" spans="1:30" ht="12.75">
      <c r="A183" t="str">
        <f ca="1">IFERROR(__xludf.DUMMYFUNCTION("""COMPUTED_VALUE"""),"Angola")</f>
        <v>Angola</v>
      </c>
      <c r="B183" t="str">
        <f ca="1">IFERROR(__xludf.DUMMYFUNCTION("""COMPUTED_VALUE"""),"Africa")</f>
        <v>Africa</v>
      </c>
      <c r="C183" s="4" t="str">
        <f ca="1">IFERROR(__xludf.DUMMYFUNCTION("""COMPUTED_VALUE"""),"João Lourenço")</f>
        <v>João Lourenço</v>
      </c>
      <c r="D183" t="str">
        <f ca="1">IFERROR(__xludf.DUMMYFUNCTION("""COMPUTED_VALUE"""),"Head of both state and government")</f>
        <v>Head of both state and government</v>
      </c>
      <c r="E183" t="str">
        <f ca="1">IFERROR(__xludf.DUMMYFUNCTION("""COMPUTED_VALUE"""),"Male")</f>
        <v>Male</v>
      </c>
      <c r="F183" s="1">
        <f ca="1">IFERROR(__xludf.DUMMYFUNCTION("""COMPUTED_VALUE"""),63)</f>
        <v>63</v>
      </c>
      <c r="G183" t="str">
        <f ca="1">IFERROR(__xludf.DUMMYFUNCTION("""COMPUTED_VALUE"""),"President")</f>
        <v>President</v>
      </c>
      <c r="H183" s="10">
        <f ca="1">IFERROR(__xludf.DUMMYFUNCTION("""COMPUTED_VALUE"""),0)</f>
        <v>0</v>
      </c>
      <c r="I183" s="7" t="str">
        <f ca="1">IFERROR(__xludf.DUMMYFUNCTION("""COMPUTED_VALUE"""),"")</f>
        <v/>
      </c>
      <c r="J183" s="12" t="str">
        <f ca="1">IFERROR(__xludf.DUMMYFUNCTION("""COMPUTED_VALUE"""),"")</f>
        <v/>
      </c>
      <c r="K183" s="8" t="str">
        <f ca="1">IFERROR(__xludf.DUMMYFUNCTION("""COMPUTED_VALUE"""),"")</f>
        <v/>
      </c>
      <c r="L183" s="12" t="str">
        <f ca="1">IFERROR(__xludf.DUMMYFUNCTION("""COMPUTED_VALUE"""),"")</f>
        <v/>
      </c>
      <c r="M183" s="12" t="str">
        <f ca="1">IFERROR(__xludf.DUMMYFUNCTION("""COMPUTED_VALUE"""),"")</f>
        <v/>
      </c>
      <c r="N183" s="12" t="str">
        <f ca="1">IFERROR(__xludf.DUMMYFUNCTION("""COMPUTED_VALUE"""),"")</f>
        <v/>
      </c>
      <c r="O183" s="8" t="str">
        <f ca="1">IFERROR(__xludf.DUMMYFUNCTION("""COMPUTED_VALUE"""),"")</f>
        <v/>
      </c>
      <c r="P183" s="12" t="str">
        <f ca="1">IFERROR(__xludf.DUMMYFUNCTION("""COMPUTED_VALUE"""),"")</f>
        <v/>
      </c>
      <c r="Q183" s="12" t="str">
        <f ca="1">IFERROR(__xludf.DUMMYFUNCTION("""COMPUTED_VALUE"""),"")</f>
        <v/>
      </c>
      <c r="R183" s="8" t="str">
        <f ca="1">IFERROR(__xludf.DUMMYFUNCTION("""COMPUTED_VALUE"""),"")</f>
        <v/>
      </c>
      <c r="S183" s="3" t="str">
        <f ca="1">IFERROR(__xludf.DUMMYFUNCTION("""COMPUTED_VALUE"""),"")</f>
        <v/>
      </c>
      <c r="T183" s="8" t="str">
        <f ca="1">IFERROR(__xludf.DUMMYFUNCTION("""COMPUTED_VALUE"""),"")</f>
        <v/>
      </c>
      <c r="U183" s="3" t="str">
        <f ca="1">IFERROR(__xludf.DUMMYFUNCTION("""COMPUTED_VALUE"""),"")</f>
        <v/>
      </c>
      <c r="V183" s="8" t="str">
        <f ca="1">IFERROR(__xludf.DUMMYFUNCTION("""COMPUTED_VALUE"""),"")</f>
        <v/>
      </c>
      <c r="W183" s="3" t="str">
        <f ca="1">IFERROR(__xludf.DUMMYFUNCTION("""COMPUTED_VALUE"""),"")</f>
        <v/>
      </c>
      <c r="X183" s="3" t="str">
        <f ca="1">IFERROR(__xludf.DUMMYFUNCTION("""COMPUTED_VALUE"""),"")</f>
        <v/>
      </c>
      <c r="Y183" s="8" t="str">
        <f ca="1">IFERROR(__xludf.DUMMYFUNCTION("""COMPUTED_VALUE"""),"")</f>
        <v/>
      </c>
      <c r="Z183" s="3" t="str">
        <f ca="1">IFERROR(__xludf.DUMMYFUNCTION("""COMPUTED_VALUE"""),"")</f>
        <v/>
      </c>
      <c r="AA183" s="3" t="str">
        <f ca="1">IFERROR(__xludf.DUMMYFUNCTION("""COMPUTED_VALUE"""),"")</f>
        <v/>
      </c>
      <c r="AB183" s="3" t="str">
        <f ca="1">IFERROR(__xludf.DUMMYFUNCTION("""COMPUTED_VALUE"""),"")</f>
        <v/>
      </c>
      <c r="AC183" s="3" t="str">
        <f ca="1">IFERROR(__xludf.DUMMYFUNCTION("""COMPUTED_VALUE"""),"")</f>
        <v/>
      </c>
      <c r="AD183" s="15" t="str">
        <f ca="1">IFERROR(__xludf.DUMMYFUNCTION("""COMPUTED_VALUE"""),"")</f>
        <v/>
      </c>
    </row>
    <row r="184" spans="1:30" ht="12.75">
      <c r="A184" t="str">
        <f ca="1">IFERROR(__xludf.DUMMYFUNCTION("""COMPUTED_VALUE"""),"Antigua and Barbuda")</f>
        <v>Antigua and Barbuda</v>
      </c>
      <c r="B184" t="str">
        <f ca="1">IFERROR(__xludf.DUMMYFUNCTION("""COMPUTED_VALUE"""),"North America")</f>
        <v>North America</v>
      </c>
      <c r="C184" s="4" t="str">
        <f ca="1">IFERROR(__xludf.DUMMYFUNCTION("""COMPUTED_VALUE"""),"Sir Rodney Williams")</f>
        <v>Sir Rodney Williams</v>
      </c>
      <c r="D184" t="str">
        <f ca="1">IFERROR(__xludf.DUMMYFUNCTION("""COMPUTED_VALUE"""),"Head of state")</f>
        <v>Head of state</v>
      </c>
      <c r="E184" t="str">
        <f ca="1">IFERROR(__xludf.DUMMYFUNCTION("""COMPUTED_VALUE"""),"Male")</f>
        <v>Male</v>
      </c>
      <c r="F184" s="1">
        <f ca="1">IFERROR(__xludf.DUMMYFUNCTION("""COMPUTED_VALUE"""),70)</f>
        <v>70</v>
      </c>
      <c r="G184" t="str">
        <f ca="1">IFERROR(__xludf.DUMMYFUNCTION("""COMPUTED_VALUE"""),"Governor General")</f>
        <v>Governor General</v>
      </c>
      <c r="H184" s="10">
        <f ca="1">IFERROR(__xludf.DUMMYFUNCTION("""COMPUTED_VALUE"""),0)</f>
        <v>0</v>
      </c>
      <c r="I184" s="7" t="str">
        <f ca="1">IFERROR(__xludf.DUMMYFUNCTION("""COMPUTED_VALUE"""),"")</f>
        <v/>
      </c>
      <c r="J184" s="12" t="str">
        <f ca="1">IFERROR(__xludf.DUMMYFUNCTION("""COMPUTED_VALUE"""),"")</f>
        <v/>
      </c>
      <c r="K184" s="8" t="str">
        <f ca="1">IFERROR(__xludf.DUMMYFUNCTION("""COMPUTED_VALUE"""),"")</f>
        <v/>
      </c>
      <c r="L184" s="12" t="str">
        <f ca="1">IFERROR(__xludf.DUMMYFUNCTION("""COMPUTED_VALUE"""),"")</f>
        <v/>
      </c>
      <c r="M184" s="12" t="str">
        <f ca="1">IFERROR(__xludf.DUMMYFUNCTION("""COMPUTED_VALUE"""),"")</f>
        <v/>
      </c>
      <c r="N184" s="12" t="str">
        <f ca="1">IFERROR(__xludf.DUMMYFUNCTION("""COMPUTED_VALUE"""),"")</f>
        <v/>
      </c>
      <c r="O184" s="8" t="str">
        <f ca="1">IFERROR(__xludf.DUMMYFUNCTION("""COMPUTED_VALUE"""),"")</f>
        <v/>
      </c>
      <c r="P184" s="12" t="str">
        <f ca="1">IFERROR(__xludf.DUMMYFUNCTION("""COMPUTED_VALUE"""),"")</f>
        <v/>
      </c>
      <c r="Q184" s="12" t="str">
        <f ca="1">IFERROR(__xludf.DUMMYFUNCTION("""COMPUTED_VALUE"""),"")</f>
        <v/>
      </c>
      <c r="R184" s="8" t="str">
        <f ca="1">IFERROR(__xludf.DUMMYFUNCTION("""COMPUTED_VALUE"""),"")</f>
        <v/>
      </c>
      <c r="S184" s="3" t="str">
        <f ca="1">IFERROR(__xludf.DUMMYFUNCTION("""COMPUTED_VALUE"""),"")</f>
        <v/>
      </c>
      <c r="T184" s="8" t="str">
        <f ca="1">IFERROR(__xludf.DUMMYFUNCTION("""COMPUTED_VALUE"""),"")</f>
        <v/>
      </c>
      <c r="U184" s="3" t="str">
        <f ca="1">IFERROR(__xludf.DUMMYFUNCTION("""COMPUTED_VALUE"""),"")</f>
        <v/>
      </c>
      <c r="V184" s="8" t="str">
        <f ca="1">IFERROR(__xludf.DUMMYFUNCTION("""COMPUTED_VALUE"""),"")</f>
        <v/>
      </c>
      <c r="W184" s="3" t="str">
        <f ca="1">IFERROR(__xludf.DUMMYFUNCTION("""COMPUTED_VALUE"""),"")</f>
        <v/>
      </c>
      <c r="X184" s="3" t="str">
        <f ca="1">IFERROR(__xludf.DUMMYFUNCTION("""COMPUTED_VALUE"""),"")</f>
        <v/>
      </c>
      <c r="Y184" s="8" t="str">
        <f ca="1">IFERROR(__xludf.DUMMYFUNCTION("""COMPUTED_VALUE"""),"")</f>
        <v/>
      </c>
      <c r="Z184" s="3" t="str">
        <f ca="1">IFERROR(__xludf.DUMMYFUNCTION("""COMPUTED_VALUE"""),"")</f>
        <v/>
      </c>
      <c r="AA184" s="3" t="str">
        <f ca="1">IFERROR(__xludf.DUMMYFUNCTION("""COMPUTED_VALUE"""),"")</f>
        <v/>
      </c>
      <c r="AB184" s="3" t="str">
        <f ca="1">IFERROR(__xludf.DUMMYFUNCTION("""COMPUTED_VALUE"""),"")</f>
        <v/>
      </c>
      <c r="AC184" s="3" t="str">
        <f ca="1">IFERROR(__xludf.DUMMYFUNCTION("""COMPUTED_VALUE"""),"")</f>
        <v/>
      </c>
      <c r="AD184" s="15" t="str">
        <f ca="1">IFERROR(__xludf.DUMMYFUNCTION("""COMPUTED_VALUE"""),"")</f>
        <v/>
      </c>
    </row>
    <row r="185" spans="1:30" ht="12.75">
      <c r="A185" t="str">
        <f ca="1">IFERROR(__xludf.DUMMYFUNCTION("""COMPUTED_VALUE"""),"Antigua and Barbuda")</f>
        <v>Antigua and Barbuda</v>
      </c>
      <c r="B185" t="str">
        <f ca="1">IFERROR(__xludf.DUMMYFUNCTION("""COMPUTED_VALUE"""),"North America")</f>
        <v>North America</v>
      </c>
      <c r="C185" s="4" t="str">
        <f ca="1">IFERROR(__xludf.DUMMYFUNCTION("""COMPUTED_VALUE"""),"Gaston Browne")</f>
        <v>Gaston Browne</v>
      </c>
      <c r="D185" t="str">
        <f ca="1">IFERROR(__xludf.DUMMYFUNCTION("""COMPUTED_VALUE"""),"Head of government")</f>
        <v>Head of government</v>
      </c>
      <c r="E185" t="str">
        <f ca="1">IFERROR(__xludf.DUMMYFUNCTION("""COMPUTED_VALUE"""),"Male")</f>
        <v>Male</v>
      </c>
      <c r="F185" s="1">
        <f ca="1">IFERROR(__xludf.DUMMYFUNCTION("""COMPUTED_VALUE"""),50)</f>
        <v>50</v>
      </c>
      <c r="G185" t="str">
        <f ca="1">IFERROR(__xludf.DUMMYFUNCTION("""COMPUTED_VALUE"""),"Prime Minister")</f>
        <v>Prime Minister</v>
      </c>
      <c r="H185" s="10">
        <f ca="1">IFERROR(__xludf.DUMMYFUNCTION("""COMPUTED_VALUE"""),0)</f>
        <v>0</v>
      </c>
      <c r="I185" s="7" t="str">
        <f ca="1">IFERROR(__xludf.DUMMYFUNCTION("""COMPUTED_VALUE"""),"")</f>
        <v/>
      </c>
      <c r="J185" s="12" t="str">
        <f ca="1">IFERROR(__xludf.DUMMYFUNCTION("""COMPUTED_VALUE"""),"")</f>
        <v/>
      </c>
      <c r="K185" s="8" t="str">
        <f ca="1">IFERROR(__xludf.DUMMYFUNCTION("""COMPUTED_VALUE"""),"")</f>
        <v/>
      </c>
      <c r="L185" s="12" t="str">
        <f ca="1">IFERROR(__xludf.DUMMYFUNCTION("""COMPUTED_VALUE"""),"")</f>
        <v/>
      </c>
      <c r="M185" s="12" t="str">
        <f ca="1">IFERROR(__xludf.DUMMYFUNCTION("""COMPUTED_VALUE"""),"")</f>
        <v/>
      </c>
      <c r="N185" s="12" t="str">
        <f ca="1">IFERROR(__xludf.DUMMYFUNCTION("""COMPUTED_VALUE"""),"")</f>
        <v/>
      </c>
      <c r="O185" s="8" t="str">
        <f ca="1">IFERROR(__xludf.DUMMYFUNCTION("""COMPUTED_VALUE"""),"")</f>
        <v/>
      </c>
      <c r="P185" s="12" t="str">
        <f ca="1">IFERROR(__xludf.DUMMYFUNCTION("""COMPUTED_VALUE"""),"")</f>
        <v/>
      </c>
      <c r="Q185" s="12" t="str">
        <f ca="1">IFERROR(__xludf.DUMMYFUNCTION("""COMPUTED_VALUE"""),"")</f>
        <v/>
      </c>
      <c r="R185" s="8" t="str">
        <f ca="1">IFERROR(__xludf.DUMMYFUNCTION("""COMPUTED_VALUE"""),"")</f>
        <v/>
      </c>
      <c r="S185" s="3" t="str">
        <f ca="1">IFERROR(__xludf.DUMMYFUNCTION("""COMPUTED_VALUE"""),"")</f>
        <v/>
      </c>
      <c r="T185" s="8" t="str">
        <f ca="1">IFERROR(__xludf.DUMMYFUNCTION("""COMPUTED_VALUE"""),"")</f>
        <v/>
      </c>
      <c r="U185" s="3" t="str">
        <f ca="1">IFERROR(__xludf.DUMMYFUNCTION("""COMPUTED_VALUE"""),"")</f>
        <v/>
      </c>
      <c r="V185" s="8" t="str">
        <f ca="1">IFERROR(__xludf.DUMMYFUNCTION("""COMPUTED_VALUE"""),"")</f>
        <v/>
      </c>
      <c r="W185" s="3" t="str">
        <f ca="1">IFERROR(__xludf.DUMMYFUNCTION("""COMPUTED_VALUE"""),"")</f>
        <v/>
      </c>
      <c r="X185" s="3" t="str">
        <f ca="1">IFERROR(__xludf.DUMMYFUNCTION("""COMPUTED_VALUE"""),"")</f>
        <v/>
      </c>
      <c r="Y185" s="8" t="str">
        <f ca="1">IFERROR(__xludf.DUMMYFUNCTION("""COMPUTED_VALUE"""),"")</f>
        <v/>
      </c>
      <c r="Z185" s="3" t="str">
        <f ca="1">IFERROR(__xludf.DUMMYFUNCTION("""COMPUTED_VALUE"""),"")</f>
        <v/>
      </c>
      <c r="AA185" s="3" t="str">
        <f ca="1">IFERROR(__xludf.DUMMYFUNCTION("""COMPUTED_VALUE"""),"")</f>
        <v/>
      </c>
      <c r="AB185" s="3" t="str">
        <f ca="1">IFERROR(__xludf.DUMMYFUNCTION("""COMPUTED_VALUE"""),"")</f>
        <v/>
      </c>
      <c r="AC185" s="3" t="str">
        <f ca="1">IFERROR(__xludf.DUMMYFUNCTION("""COMPUTED_VALUE"""),"")</f>
        <v/>
      </c>
      <c r="AD185" s="15" t="str">
        <f ca="1">IFERROR(__xludf.DUMMYFUNCTION("""COMPUTED_VALUE"""),"")</f>
        <v/>
      </c>
    </row>
    <row r="186" spans="1:30" ht="12.75">
      <c r="A186" t="str">
        <f ca="1">IFERROR(__xludf.DUMMYFUNCTION("""COMPUTED_VALUE"""),"Armenia")</f>
        <v>Armenia</v>
      </c>
      <c r="B186" t="str">
        <f ca="1">IFERROR(__xludf.DUMMYFUNCTION("""COMPUTED_VALUE"""),"Asia")</f>
        <v>Asia</v>
      </c>
      <c r="C186" s="4" t="str">
        <f ca="1">IFERROR(__xludf.DUMMYFUNCTION("""COMPUTED_VALUE"""),"Serzh Sargsyan")</f>
        <v>Serzh Sargsyan</v>
      </c>
      <c r="D186" t="str">
        <f ca="1">IFERROR(__xludf.DUMMYFUNCTION("""COMPUTED_VALUE"""),"Head of state")</f>
        <v>Head of state</v>
      </c>
      <c r="E186" t="str">
        <f ca="1">IFERROR(__xludf.DUMMYFUNCTION("""COMPUTED_VALUE"""),"Male")</f>
        <v>Male</v>
      </c>
      <c r="F186" s="1">
        <f ca="1">IFERROR(__xludf.DUMMYFUNCTION("""COMPUTED_VALUE"""),63)</f>
        <v>63</v>
      </c>
      <c r="G186" t="str">
        <f ca="1">IFERROR(__xludf.DUMMYFUNCTION("""COMPUTED_VALUE"""),"President")</f>
        <v>President</v>
      </c>
      <c r="H186" s="10">
        <f ca="1">IFERROR(__xludf.DUMMYFUNCTION("""COMPUTED_VALUE"""),0)</f>
        <v>0</v>
      </c>
      <c r="I186" s="7" t="str">
        <f ca="1">IFERROR(__xludf.DUMMYFUNCTION("""COMPUTED_VALUE"""),"")</f>
        <v/>
      </c>
      <c r="J186" s="12" t="str">
        <f ca="1">IFERROR(__xludf.DUMMYFUNCTION("""COMPUTED_VALUE"""),"")</f>
        <v/>
      </c>
      <c r="K186" s="8" t="str">
        <f ca="1">IFERROR(__xludf.DUMMYFUNCTION("""COMPUTED_VALUE"""),"")</f>
        <v/>
      </c>
      <c r="L186" s="12" t="str">
        <f ca="1">IFERROR(__xludf.DUMMYFUNCTION("""COMPUTED_VALUE"""),"")</f>
        <v/>
      </c>
      <c r="M186" s="12" t="str">
        <f ca="1">IFERROR(__xludf.DUMMYFUNCTION("""COMPUTED_VALUE"""),"")</f>
        <v/>
      </c>
      <c r="N186" s="12" t="str">
        <f ca="1">IFERROR(__xludf.DUMMYFUNCTION("""COMPUTED_VALUE"""),"")</f>
        <v/>
      </c>
      <c r="O186" s="8" t="str">
        <f ca="1">IFERROR(__xludf.DUMMYFUNCTION("""COMPUTED_VALUE"""),"")</f>
        <v/>
      </c>
      <c r="P186" s="12" t="str">
        <f ca="1">IFERROR(__xludf.DUMMYFUNCTION("""COMPUTED_VALUE"""),"")</f>
        <v/>
      </c>
      <c r="Q186" s="12" t="str">
        <f ca="1">IFERROR(__xludf.DUMMYFUNCTION("""COMPUTED_VALUE"""),"")</f>
        <v/>
      </c>
      <c r="R186" s="8" t="str">
        <f ca="1">IFERROR(__xludf.DUMMYFUNCTION("""COMPUTED_VALUE"""),"")</f>
        <v/>
      </c>
      <c r="S186" s="3" t="str">
        <f ca="1">IFERROR(__xludf.DUMMYFUNCTION("""COMPUTED_VALUE"""),"")</f>
        <v/>
      </c>
      <c r="T186" s="8" t="str">
        <f ca="1">IFERROR(__xludf.DUMMYFUNCTION("""COMPUTED_VALUE"""),"")</f>
        <v/>
      </c>
      <c r="U186" s="3" t="str">
        <f ca="1">IFERROR(__xludf.DUMMYFUNCTION("""COMPUTED_VALUE"""),"")</f>
        <v/>
      </c>
      <c r="V186" s="8" t="str">
        <f ca="1">IFERROR(__xludf.DUMMYFUNCTION("""COMPUTED_VALUE"""),"")</f>
        <v/>
      </c>
      <c r="W186" s="3" t="str">
        <f ca="1">IFERROR(__xludf.DUMMYFUNCTION("""COMPUTED_VALUE"""),"")</f>
        <v/>
      </c>
      <c r="X186" s="3" t="str">
        <f ca="1">IFERROR(__xludf.DUMMYFUNCTION("""COMPUTED_VALUE"""),"")</f>
        <v/>
      </c>
      <c r="Y186" s="8" t="str">
        <f ca="1">IFERROR(__xludf.DUMMYFUNCTION("""COMPUTED_VALUE"""),"")</f>
        <v/>
      </c>
      <c r="Z186" s="3" t="str">
        <f ca="1">IFERROR(__xludf.DUMMYFUNCTION("""COMPUTED_VALUE"""),"")</f>
        <v/>
      </c>
      <c r="AA186" s="3" t="str">
        <f ca="1">IFERROR(__xludf.DUMMYFUNCTION("""COMPUTED_VALUE"""),"")</f>
        <v/>
      </c>
      <c r="AB186" s="3" t="str">
        <f ca="1">IFERROR(__xludf.DUMMYFUNCTION("""COMPUTED_VALUE"""),"")</f>
        <v/>
      </c>
      <c r="AC186" s="3" t="str">
        <f ca="1">IFERROR(__xludf.DUMMYFUNCTION("""COMPUTED_VALUE"""),"")</f>
        <v/>
      </c>
      <c r="AD186" s="15" t="str">
        <f ca="1">IFERROR(__xludf.DUMMYFUNCTION("""COMPUTED_VALUE"""),"")</f>
        <v/>
      </c>
    </row>
    <row r="187" spans="1:30" ht="12.75">
      <c r="A187" t="str">
        <f ca="1">IFERROR(__xludf.DUMMYFUNCTION("""COMPUTED_VALUE"""),"Azerbaijan")</f>
        <v>Azerbaijan</v>
      </c>
      <c r="B187" t="str">
        <f ca="1">IFERROR(__xludf.DUMMYFUNCTION("""COMPUTED_VALUE"""),"Asia")</f>
        <v>Asia</v>
      </c>
      <c r="C187" s="4" t="str">
        <f ca="1">IFERROR(__xludf.DUMMYFUNCTION("""COMPUTED_VALUE"""),"Artur Rasizade")</f>
        <v>Artur Rasizade</v>
      </c>
      <c r="D187" t="str">
        <f ca="1">IFERROR(__xludf.DUMMYFUNCTION("""COMPUTED_VALUE"""),"Head of government")</f>
        <v>Head of government</v>
      </c>
      <c r="E187" t="str">
        <f ca="1">IFERROR(__xludf.DUMMYFUNCTION("""COMPUTED_VALUE"""),"Male")</f>
        <v>Male</v>
      </c>
      <c r="F187" s="1">
        <f ca="1">IFERROR(__xludf.DUMMYFUNCTION("""COMPUTED_VALUE"""),82)</f>
        <v>82</v>
      </c>
      <c r="G187" t="str">
        <f ca="1">IFERROR(__xludf.DUMMYFUNCTION("""COMPUTED_VALUE"""),"Prime Minister")</f>
        <v>Prime Minister</v>
      </c>
      <c r="H187" s="10">
        <f ca="1">IFERROR(__xludf.DUMMYFUNCTION("""COMPUTED_VALUE"""),0)</f>
        <v>0</v>
      </c>
      <c r="I187" s="7" t="str">
        <f ca="1">IFERROR(__xludf.DUMMYFUNCTION("""COMPUTED_VALUE"""),"")</f>
        <v/>
      </c>
      <c r="J187" s="12" t="str">
        <f ca="1">IFERROR(__xludf.DUMMYFUNCTION("""COMPUTED_VALUE"""),"")</f>
        <v/>
      </c>
      <c r="K187" s="8" t="str">
        <f ca="1">IFERROR(__xludf.DUMMYFUNCTION("""COMPUTED_VALUE"""),"")</f>
        <v/>
      </c>
      <c r="L187" s="12" t="str">
        <f ca="1">IFERROR(__xludf.DUMMYFUNCTION("""COMPUTED_VALUE"""),"")</f>
        <v/>
      </c>
      <c r="M187" s="12" t="str">
        <f ca="1">IFERROR(__xludf.DUMMYFUNCTION("""COMPUTED_VALUE"""),"")</f>
        <v/>
      </c>
      <c r="N187" s="12" t="str">
        <f ca="1">IFERROR(__xludf.DUMMYFUNCTION("""COMPUTED_VALUE"""),"")</f>
        <v/>
      </c>
      <c r="O187" s="8" t="str">
        <f ca="1">IFERROR(__xludf.DUMMYFUNCTION("""COMPUTED_VALUE"""),"")</f>
        <v/>
      </c>
      <c r="P187" s="12" t="str">
        <f ca="1">IFERROR(__xludf.DUMMYFUNCTION("""COMPUTED_VALUE"""),"")</f>
        <v/>
      </c>
      <c r="Q187" s="12" t="str">
        <f ca="1">IFERROR(__xludf.DUMMYFUNCTION("""COMPUTED_VALUE"""),"")</f>
        <v/>
      </c>
      <c r="R187" s="8" t="str">
        <f ca="1">IFERROR(__xludf.DUMMYFUNCTION("""COMPUTED_VALUE"""),"")</f>
        <v/>
      </c>
      <c r="S187" s="3" t="str">
        <f ca="1">IFERROR(__xludf.DUMMYFUNCTION("""COMPUTED_VALUE"""),"")</f>
        <v/>
      </c>
      <c r="T187" s="8" t="str">
        <f ca="1">IFERROR(__xludf.DUMMYFUNCTION("""COMPUTED_VALUE"""),"")</f>
        <v/>
      </c>
      <c r="U187" s="3" t="str">
        <f ca="1">IFERROR(__xludf.DUMMYFUNCTION("""COMPUTED_VALUE"""),"")</f>
        <v/>
      </c>
      <c r="V187" s="8" t="str">
        <f ca="1">IFERROR(__xludf.DUMMYFUNCTION("""COMPUTED_VALUE"""),"")</f>
        <v/>
      </c>
      <c r="W187" s="3" t="str">
        <f ca="1">IFERROR(__xludf.DUMMYFUNCTION("""COMPUTED_VALUE"""),"")</f>
        <v/>
      </c>
      <c r="X187" s="3" t="str">
        <f ca="1">IFERROR(__xludf.DUMMYFUNCTION("""COMPUTED_VALUE"""),"")</f>
        <v/>
      </c>
      <c r="Y187" s="8" t="str">
        <f ca="1">IFERROR(__xludf.DUMMYFUNCTION("""COMPUTED_VALUE"""),"")</f>
        <v/>
      </c>
      <c r="Z187" s="3" t="str">
        <f ca="1">IFERROR(__xludf.DUMMYFUNCTION("""COMPUTED_VALUE"""),"")</f>
        <v/>
      </c>
      <c r="AA187" s="3" t="str">
        <f ca="1">IFERROR(__xludf.DUMMYFUNCTION("""COMPUTED_VALUE"""),"")</f>
        <v/>
      </c>
      <c r="AB187" s="3" t="str">
        <f ca="1">IFERROR(__xludf.DUMMYFUNCTION("""COMPUTED_VALUE"""),"")</f>
        <v/>
      </c>
      <c r="AC187" s="3" t="str">
        <f ca="1">IFERROR(__xludf.DUMMYFUNCTION("""COMPUTED_VALUE"""),"")</f>
        <v/>
      </c>
      <c r="AD187" s="15" t="str">
        <f ca="1">IFERROR(__xludf.DUMMYFUNCTION("""COMPUTED_VALUE"""),"")</f>
        <v/>
      </c>
    </row>
    <row r="188" spans="1:30" ht="12.75">
      <c r="A188" t="str">
        <f ca="1">IFERROR(__xludf.DUMMYFUNCTION("""COMPUTED_VALUE"""),"Bahamas")</f>
        <v>Bahamas</v>
      </c>
      <c r="B188" t="str">
        <f ca="1">IFERROR(__xludf.DUMMYFUNCTION("""COMPUTED_VALUE"""),"North America")</f>
        <v>North America</v>
      </c>
      <c r="C188" s="4" t="str">
        <f ca="1">IFERROR(__xludf.DUMMYFUNCTION("""COMPUTED_VALUE"""),"Hubert Minnis")</f>
        <v>Hubert Minnis</v>
      </c>
      <c r="D188" t="str">
        <f ca="1">IFERROR(__xludf.DUMMYFUNCTION("""COMPUTED_VALUE"""),"Head of government")</f>
        <v>Head of government</v>
      </c>
      <c r="E188" t="str">
        <f ca="1">IFERROR(__xludf.DUMMYFUNCTION("""COMPUTED_VALUE"""),"Male")</f>
        <v>Male</v>
      </c>
      <c r="F188" s="1">
        <f ca="1">IFERROR(__xludf.DUMMYFUNCTION("""COMPUTED_VALUE"""),63)</f>
        <v>63</v>
      </c>
      <c r="G188" t="str">
        <f ca="1">IFERROR(__xludf.DUMMYFUNCTION("""COMPUTED_VALUE"""),"Prime Minister")</f>
        <v>Prime Minister</v>
      </c>
      <c r="H188" s="10">
        <f ca="1">IFERROR(__xludf.DUMMYFUNCTION("""COMPUTED_VALUE"""),0)</f>
        <v>0</v>
      </c>
      <c r="I188" s="7" t="str">
        <f ca="1">IFERROR(__xludf.DUMMYFUNCTION("""COMPUTED_VALUE"""),"")</f>
        <v/>
      </c>
      <c r="J188" s="12" t="str">
        <f ca="1">IFERROR(__xludf.DUMMYFUNCTION("""COMPUTED_VALUE"""),"")</f>
        <v/>
      </c>
      <c r="K188" s="8" t="str">
        <f ca="1">IFERROR(__xludf.DUMMYFUNCTION("""COMPUTED_VALUE"""),"")</f>
        <v/>
      </c>
      <c r="L188" s="12" t="str">
        <f ca="1">IFERROR(__xludf.DUMMYFUNCTION("""COMPUTED_VALUE"""),"")</f>
        <v/>
      </c>
      <c r="M188" s="12" t="str">
        <f ca="1">IFERROR(__xludf.DUMMYFUNCTION("""COMPUTED_VALUE"""),"")</f>
        <v/>
      </c>
      <c r="N188" s="12" t="str">
        <f ca="1">IFERROR(__xludf.DUMMYFUNCTION("""COMPUTED_VALUE"""),"")</f>
        <v/>
      </c>
      <c r="O188" s="8" t="str">
        <f ca="1">IFERROR(__xludf.DUMMYFUNCTION("""COMPUTED_VALUE"""),"")</f>
        <v/>
      </c>
      <c r="P188" s="12" t="str">
        <f ca="1">IFERROR(__xludf.DUMMYFUNCTION("""COMPUTED_VALUE"""),"")</f>
        <v/>
      </c>
      <c r="Q188" s="12" t="str">
        <f ca="1">IFERROR(__xludf.DUMMYFUNCTION("""COMPUTED_VALUE"""),"")</f>
        <v/>
      </c>
      <c r="R188" s="8" t="str">
        <f ca="1">IFERROR(__xludf.DUMMYFUNCTION("""COMPUTED_VALUE"""),"")</f>
        <v/>
      </c>
      <c r="S188" s="3" t="str">
        <f ca="1">IFERROR(__xludf.DUMMYFUNCTION("""COMPUTED_VALUE"""),"")</f>
        <v/>
      </c>
      <c r="T188" s="8" t="str">
        <f ca="1">IFERROR(__xludf.DUMMYFUNCTION("""COMPUTED_VALUE"""),"")</f>
        <v/>
      </c>
      <c r="U188" s="3" t="str">
        <f ca="1">IFERROR(__xludf.DUMMYFUNCTION("""COMPUTED_VALUE"""),"")</f>
        <v/>
      </c>
      <c r="V188" s="8" t="str">
        <f ca="1">IFERROR(__xludf.DUMMYFUNCTION("""COMPUTED_VALUE"""),"")</f>
        <v/>
      </c>
      <c r="W188" s="3" t="str">
        <f ca="1">IFERROR(__xludf.DUMMYFUNCTION("""COMPUTED_VALUE"""),"")</f>
        <v/>
      </c>
      <c r="X188" s="3" t="str">
        <f ca="1">IFERROR(__xludf.DUMMYFUNCTION("""COMPUTED_VALUE"""),"")</f>
        <v/>
      </c>
      <c r="Y188" s="8" t="str">
        <f ca="1">IFERROR(__xludf.DUMMYFUNCTION("""COMPUTED_VALUE"""),"")</f>
        <v/>
      </c>
      <c r="Z188" s="3" t="str">
        <f ca="1">IFERROR(__xludf.DUMMYFUNCTION("""COMPUTED_VALUE"""),"")</f>
        <v/>
      </c>
      <c r="AA188" s="3" t="str">
        <f ca="1">IFERROR(__xludf.DUMMYFUNCTION("""COMPUTED_VALUE"""),"")</f>
        <v/>
      </c>
      <c r="AB188" s="3" t="str">
        <f ca="1">IFERROR(__xludf.DUMMYFUNCTION("""COMPUTED_VALUE"""),"")</f>
        <v/>
      </c>
      <c r="AC188" s="3" t="str">
        <f ca="1">IFERROR(__xludf.DUMMYFUNCTION("""COMPUTED_VALUE"""),"")</f>
        <v/>
      </c>
      <c r="AD188" s="15" t="str">
        <f ca="1">IFERROR(__xludf.DUMMYFUNCTION("""COMPUTED_VALUE"""),"")</f>
        <v/>
      </c>
    </row>
    <row r="189" spans="1:30" ht="12.75">
      <c r="A189" t="str">
        <f ca="1">IFERROR(__xludf.DUMMYFUNCTION("""COMPUTED_VALUE"""),"Bahamas")</f>
        <v>Bahamas</v>
      </c>
      <c r="B189" t="str">
        <f ca="1">IFERROR(__xludf.DUMMYFUNCTION("""COMPUTED_VALUE"""),"North America")</f>
        <v>North America</v>
      </c>
      <c r="C189" s="4" t="str">
        <f ca="1">IFERROR(__xludf.DUMMYFUNCTION("""COMPUTED_VALUE"""),"Dame Marguerite Pindling")</f>
        <v>Dame Marguerite Pindling</v>
      </c>
      <c r="D189" t="str">
        <f ca="1">IFERROR(__xludf.DUMMYFUNCTION("""COMPUTED_VALUE"""),"Head of state")</f>
        <v>Head of state</v>
      </c>
      <c r="E189" t="str">
        <f ca="1">IFERROR(__xludf.DUMMYFUNCTION("""COMPUTED_VALUE"""),"Female")</f>
        <v>Female</v>
      </c>
      <c r="F189" s="1">
        <f ca="1">IFERROR(__xludf.DUMMYFUNCTION("""COMPUTED_VALUE"""),85)</f>
        <v>85</v>
      </c>
      <c r="G189" t="str">
        <f ca="1">IFERROR(__xludf.DUMMYFUNCTION("""COMPUTED_VALUE"""),"Governor General")</f>
        <v>Governor General</v>
      </c>
      <c r="H189" s="10">
        <f ca="1">IFERROR(__xludf.DUMMYFUNCTION("""COMPUTED_VALUE"""),0)</f>
        <v>0</v>
      </c>
      <c r="I189" s="7" t="str">
        <f ca="1">IFERROR(__xludf.DUMMYFUNCTION("""COMPUTED_VALUE"""),"")</f>
        <v/>
      </c>
      <c r="J189" s="12" t="str">
        <f ca="1">IFERROR(__xludf.DUMMYFUNCTION("""COMPUTED_VALUE"""),"")</f>
        <v/>
      </c>
      <c r="K189" s="8" t="str">
        <f ca="1">IFERROR(__xludf.DUMMYFUNCTION("""COMPUTED_VALUE"""),"")</f>
        <v/>
      </c>
      <c r="L189" s="12" t="str">
        <f ca="1">IFERROR(__xludf.DUMMYFUNCTION("""COMPUTED_VALUE"""),"")</f>
        <v/>
      </c>
      <c r="M189" s="12" t="str">
        <f ca="1">IFERROR(__xludf.DUMMYFUNCTION("""COMPUTED_VALUE"""),"")</f>
        <v/>
      </c>
      <c r="N189" s="12" t="str">
        <f ca="1">IFERROR(__xludf.DUMMYFUNCTION("""COMPUTED_VALUE"""),"")</f>
        <v/>
      </c>
      <c r="O189" s="8" t="str">
        <f ca="1">IFERROR(__xludf.DUMMYFUNCTION("""COMPUTED_VALUE"""),"")</f>
        <v/>
      </c>
      <c r="P189" s="12" t="str">
        <f ca="1">IFERROR(__xludf.DUMMYFUNCTION("""COMPUTED_VALUE"""),"")</f>
        <v/>
      </c>
      <c r="Q189" s="12" t="str">
        <f ca="1">IFERROR(__xludf.DUMMYFUNCTION("""COMPUTED_VALUE"""),"")</f>
        <v/>
      </c>
      <c r="R189" s="8" t="str">
        <f ca="1">IFERROR(__xludf.DUMMYFUNCTION("""COMPUTED_VALUE"""),"")</f>
        <v/>
      </c>
      <c r="S189" s="3" t="str">
        <f ca="1">IFERROR(__xludf.DUMMYFUNCTION("""COMPUTED_VALUE"""),"")</f>
        <v/>
      </c>
      <c r="T189" s="8" t="str">
        <f ca="1">IFERROR(__xludf.DUMMYFUNCTION("""COMPUTED_VALUE"""),"")</f>
        <v/>
      </c>
      <c r="U189" s="3" t="str">
        <f ca="1">IFERROR(__xludf.DUMMYFUNCTION("""COMPUTED_VALUE"""),"")</f>
        <v/>
      </c>
      <c r="V189" s="8" t="str">
        <f ca="1">IFERROR(__xludf.DUMMYFUNCTION("""COMPUTED_VALUE"""),"")</f>
        <v/>
      </c>
      <c r="W189" s="3" t="str">
        <f ca="1">IFERROR(__xludf.DUMMYFUNCTION("""COMPUTED_VALUE"""),"")</f>
        <v/>
      </c>
      <c r="X189" s="3" t="str">
        <f ca="1">IFERROR(__xludf.DUMMYFUNCTION("""COMPUTED_VALUE"""),"")</f>
        <v/>
      </c>
      <c r="Y189" s="8" t="str">
        <f ca="1">IFERROR(__xludf.DUMMYFUNCTION("""COMPUTED_VALUE"""),"")</f>
        <v/>
      </c>
      <c r="Z189" s="3" t="str">
        <f ca="1">IFERROR(__xludf.DUMMYFUNCTION("""COMPUTED_VALUE"""),"")</f>
        <v/>
      </c>
      <c r="AA189" s="3" t="str">
        <f ca="1">IFERROR(__xludf.DUMMYFUNCTION("""COMPUTED_VALUE"""),"")</f>
        <v/>
      </c>
      <c r="AB189" s="3" t="str">
        <f ca="1">IFERROR(__xludf.DUMMYFUNCTION("""COMPUTED_VALUE"""),"")</f>
        <v/>
      </c>
      <c r="AC189" s="3" t="str">
        <f ca="1">IFERROR(__xludf.DUMMYFUNCTION("""COMPUTED_VALUE"""),"")</f>
        <v/>
      </c>
      <c r="AD189" s="15" t="str">
        <f ca="1">IFERROR(__xludf.DUMMYFUNCTION("""COMPUTED_VALUE"""),"")</f>
        <v/>
      </c>
    </row>
    <row r="190" spans="1:30" ht="12.75">
      <c r="A190" t="str">
        <f ca="1">IFERROR(__xludf.DUMMYFUNCTION("""COMPUTED_VALUE"""),"Bahrain")</f>
        <v>Bahrain</v>
      </c>
      <c r="B190" t="str">
        <f ca="1">IFERROR(__xludf.DUMMYFUNCTION("""COMPUTED_VALUE"""),"Asia")</f>
        <v>Asia</v>
      </c>
      <c r="C190" s="4" t="str">
        <f ca="1">IFERROR(__xludf.DUMMYFUNCTION("""COMPUTED_VALUE"""),"Sheikh Hamad bin Isa Al Khalifa")</f>
        <v>Sheikh Hamad bin Isa Al Khalifa</v>
      </c>
      <c r="D190" t="str">
        <f ca="1">IFERROR(__xludf.DUMMYFUNCTION("""COMPUTED_VALUE"""),"Head of state")</f>
        <v>Head of state</v>
      </c>
      <c r="E190" t="str">
        <f ca="1">IFERROR(__xludf.DUMMYFUNCTION("""COMPUTED_VALUE"""),"Male")</f>
        <v>Male</v>
      </c>
      <c r="F190" s="1">
        <f ca="1">IFERROR(__xludf.DUMMYFUNCTION("""COMPUTED_VALUE"""),67)</f>
        <v>67</v>
      </c>
      <c r="G190" t="str">
        <f ca="1">IFERROR(__xludf.DUMMYFUNCTION("""COMPUTED_VALUE"""),"King")</f>
        <v>King</v>
      </c>
      <c r="H190" s="10">
        <f ca="1">IFERROR(__xludf.DUMMYFUNCTION("""COMPUTED_VALUE"""),0)</f>
        <v>0</v>
      </c>
      <c r="I190" s="7" t="str">
        <f ca="1">IFERROR(__xludf.DUMMYFUNCTION("""COMPUTED_VALUE"""),"")</f>
        <v/>
      </c>
      <c r="J190" s="12" t="str">
        <f ca="1">IFERROR(__xludf.DUMMYFUNCTION("""COMPUTED_VALUE"""),"")</f>
        <v/>
      </c>
      <c r="K190" s="8" t="str">
        <f ca="1">IFERROR(__xludf.DUMMYFUNCTION("""COMPUTED_VALUE"""),"")</f>
        <v/>
      </c>
      <c r="L190" s="12" t="str">
        <f ca="1">IFERROR(__xludf.DUMMYFUNCTION("""COMPUTED_VALUE"""),"")</f>
        <v/>
      </c>
      <c r="M190" s="12" t="str">
        <f ca="1">IFERROR(__xludf.DUMMYFUNCTION("""COMPUTED_VALUE"""),"")</f>
        <v/>
      </c>
      <c r="N190" s="12" t="str">
        <f ca="1">IFERROR(__xludf.DUMMYFUNCTION("""COMPUTED_VALUE"""),"")</f>
        <v/>
      </c>
      <c r="O190" s="8" t="str">
        <f ca="1">IFERROR(__xludf.DUMMYFUNCTION("""COMPUTED_VALUE"""),"")</f>
        <v/>
      </c>
      <c r="P190" s="12" t="str">
        <f ca="1">IFERROR(__xludf.DUMMYFUNCTION("""COMPUTED_VALUE"""),"")</f>
        <v/>
      </c>
      <c r="Q190" s="12" t="str">
        <f ca="1">IFERROR(__xludf.DUMMYFUNCTION("""COMPUTED_VALUE"""),"")</f>
        <v/>
      </c>
      <c r="R190" s="8" t="str">
        <f ca="1">IFERROR(__xludf.DUMMYFUNCTION("""COMPUTED_VALUE"""),"")</f>
        <v/>
      </c>
      <c r="S190" s="3" t="str">
        <f ca="1">IFERROR(__xludf.DUMMYFUNCTION("""COMPUTED_VALUE"""),"")</f>
        <v/>
      </c>
      <c r="T190" s="8" t="str">
        <f ca="1">IFERROR(__xludf.DUMMYFUNCTION("""COMPUTED_VALUE"""),"")</f>
        <v/>
      </c>
      <c r="U190" s="3" t="str">
        <f ca="1">IFERROR(__xludf.DUMMYFUNCTION("""COMPUTED_VALUE"""),"")</f>
        <v/>
      </c>
      <c r="V190" s="8" t="str">
        <f ca="1">IFERROR(__xludf.DUMMYFUNCTION("""COMPUTED_VALUE"""),"")</f>
        <v/>
      </c>
      <c r="W190" s="3" t="str">
        <f ca="1">IFERROR(__xludf.DUMMYFUNCTION("""COMPUTED_VALUE"""),"")</f>
        <v/>
      </c>
      <c r="X190" s="3" t="str">
        <f ca="1">IFERROR(__xludf.DUMMYFUNCTION("""COMPUTED_VALUE"""),"")</f>
        <v/>
      </c>
      <c r="Y190" s="8" t="str">
        <f ca="1">IFERROR(__xludf.DUMMYFUNCTION("""COMPUTED_VALUE"""),"")</f>
        <v/>
      </c>
      <c r="Z190" s="3" t="str">
        <f ca="1">IFERROR(__xludf.DUMMYFUNCTION("""COMPUTED_VALUE"""),"")</f>
        <v/>
      </c>
      <c r="AA190" s="3" t="str">
        <f ca="1">IFERROR(__xludf.DUMMYFUNCTION("""COMPUTED_VALUE"""),"")</f>
        <v/>
      </c>
      <c r="AB190" s="3" t="str">
        <f ca="1">IFERROR(__xludf.DUMMYFUNCTION("""COMPUTED_VALUE"""),"")</f>
        <v/>
      </c>
      <c r="AC190" s="3" t="str">
        <f ca="1">IFERROR(__xludf.DUMMYFUNCTION("""COMPUTED_VALUE"""),"")</f>
        <v/>
      </c>
      <c r="AD190" s="15" t="str">
        <f ca="1">IFERROR(__xludf.DUMMYFUNCTION("""COMPUTED_VALUE"""),"")</f>
        <v/>
      </c>
    </row>
    <row r="191" spans="1:30" ht="12.75">
      <c r="A191" t="str">
        <f ca="1">IFERROR(__xludf.DUMMYFUNCTION("""COMPUTED_VALUE"""),"Bahrain")</f>
        <v>Bahrain</v>
      </c>
      <c r="B191" t="str">
        <f ca="1">IFERROR(__xludf.DUMMYFUNCTION("""COMPUTED_VALUE"""),"Asia")</f>
        <v>Asia</v>
      </c>
      <c r="C191" s="4" t="str">
        <f ca="1">IFERROR(__xludf.DUMMYFUNCTION("""COMPUTED_VALUE"""),"Prince Khalifa bin Salman Al Khalifa")</f>
        <v>Prince Khalifa bin Salman Al Khalifa</v>
      </c>
      <c r="D191" t="str">
        <f ca="1">IFERROR(__xludf.DUMMYFUNCTION("""COMPUTED_VALUE"""),"Head of government")</f>
        <v>Head of government</v>
      </c>
      <c r="E191" t="str">
        <f ca="1">IFERROR(__xludf.DUMMYFUNCTION("""COMPUTED_VALUE"""),"Male")</f>
        <v>Male</v>
      </c>
      <c r="F191" s="1">
        <f ca="1">IFERROR(__xludf.DUMMYFUNCTION("""COMPUTED_VALUE"""),82)</f>
        <v>82</v>
      </c>
      <c r="G191" t="str">
        <f ca="1">IFERROR(__xludf.DUMMYFUNCTION("""COMPUTED_VALUE"""),"Prime Minister")</f>
        <v>Prime Minister</v>
      </c>
      <c r="H191" s="10">
        <f ca="1">IFERROR(__xludf.DUMMYFUNCTION("""COMPUTED_VALUE"""),0)</f>
        <v>0</v>
      </c>
      <c r="I191" s="7" t="str">
        <f ca="1">IFERROR(__xludf.DUMMYFUNCTION("""COMPUTED_VALUE"""),"")</f>
        <v/>
      </c>
      <c r="J191" s="12" t="str">
        <f ca="1">IFERROR(__xludf.DUMMYFUNCTION("""COMPUTED_VALUE"""),"")</f>
        <v/>
      </c>
      <c r="K191" s="8" t="str">
        <f ca="1">IFERROR(__xludf.DUMMYFUNCTION("""COMPUTED_VALUE"""),"")</f>
        <v/>
      </c>
      <c r="L191" s="12" t="str">
        <f ca="1">IFERROR(__xludf.DUMMYFUNCTION("""COMPUTED_VALUE"""),"")</f>
        <v/>
      </c>
      <c r="M191" s="12" t="str">
        <f ca="1">IFERROR(__xludf.DUMMYFUNCTION("""COMPUTED_VALUE"""),"")</f>
        <v/>
      </c>
      <c r="N191" s="12" t="str">
        <f ca="1">IFERROR(__xludf.DUMMYFUNCTION("""COMPUTED_VALUE"""),"")</f>
        <v/>
      </c>
      <c r="O191" s="8" t="str">
        <f ca="1">IFERROR(__xludf.DUMMYFUNCTION("""COMPUTED_VALUE"""),"")</f>
        <v/>
      </c>
      <c r="P191" s="12" t="str">
        <f ca="1">IFERROR(__xludf.DUMMYFUNCTION("""COMPUTED_VALUE"""),"")</f>
        <v/>
      </c>
      <c r="Q191" s="12" t="str">
        <f ca="1">IFERROR(__xludf.DUMMYFUNCTION("""COMPUTED_VALUE"""),"")</f>
        <v/>
      </c>
      <c r="R191" s="8" t="str">
        <f ca="1">IFERROR(__xludf.DUMMYFUNCTION("""COMPUTED_VALUE"""),"")</f>
        <v/>
      </c>
      <c r="S191" s="3" t="str">
        <f ca="1">IFERROR(__xludf.DUMMYFUNCTION("""COMPUTED_VALUE"""),"")</f>
        <v/>
      </c>
      <c r="T191" s="8" t="str">
        <f ca="1">IFERROR(__xludf.DUMMYFUNCTION("""COMPUTED_VALUE"""),"")</f>
        <v/>
      </c>
      <c r="U191" s="3" t="str">
        <f ca="1">IFERROR(__xludf.DUMMYFUNCTION("""COMPUTED_VALUE"""),"")</f>
        <v/>
      </c>
      <c r="V191" s="8" t="str">
        <f ca="1">IFERROR(__xludf.DUMMYFUNCTION("""COMPUTED_VALUE"""),"")</f>
        <v/>
      </c>
      <c r="W191" s="3" t="str">
        <f ca="1">IFERROR(__xludf.DUMMYFUNCTION("""COMPUTED_VALUE"""),"")</f>
        <v/>
      </c>
      <c r="X191" s="3" t="str">
        <f ca="1">IFERROR(__xludf.DUMMYFUNCTION("""COMPUTED_VALUE"""),"")</f>
        <v/>
      </c>
      <c r="Y191" s="8" t="str">
        <f ca="1">IFERROR(__xludf.DUMMYFUNCTION("""COMPUTED_VALUE"""),"")</f>
        <v/>
      </c>
      <c r="Z191" s="3" t="str">
        <f ca="1">IFERROR(__xludf.DUMMYFUNCTION("""COMPUTED_VALUE"""),"")</f>
        <v/>
      </c>
      <c r="AA191" s="3" t="str">
        <f ca="1">IFERROR(__xludf.DUMMYFUNCTION("""COMPUTED_VALUE"""),"")</f>
        <v/>
      </c>
      <c r="AB191" s="3" t="str">
        <f ca="1">IFERROR(__xludf.DUMMYFUNCTION("""COMPUTED_VALUE"""),"")</f>
        <v/>
      </c>
      <c r="AC191" s="3" t="str">
        <f ca="1">IFERROR(__xludf.DUMMYFUNCTION("""COMPUTED_VALUE"""),"")</f>
        <v/>
      </c>
      <c r="AD191" s="15" t="str">
        <f ca="1">IFERROR(__xludf.DUMMYFUNCTION("""COMPUTED_VALUE"""),"")</f>
        <v/>
      </c>
    </row>
    <row r="192" spans="1:30" ht="12.75">
      <c r="A192" t="str">
        <f ca="1">IFERROR(__xludf.DUMMYFUNCTION("""COMPUTED_VALUE"""),"Bangladesh")</f>
        <v>Bangladesh</v>
      </c>
      <c r="B192" t="str">
        <f ca="1">IFERROR(__xludf.DUMMYFUNCTION("""COMPUTED_VALUE"""),"Asia")</f>
        <v>Asia</v>
      </c>
      <c r="C192" s="4" t="str">
        <f ca="1">IFERROR(__xludf.DUMMYFUNCTION("""COMPUTED_VALUE"""),"Sheikh Hasina")</f>
        <v>Sheikh Hasina</v>
      </c>
      <c r="D192" t="str">
        <f ca="1">IFERROR(__xludf.DUMMYFUNCTION("""COMPUTED_VALUE"""),"Head of government")</f>
        <v>Head of government</v>
      </c>
      <c r="E192" t="str">
        <f ca="1">IFERROR(__xludf.DUMMYFUNCTION("""COMPUTED_VALUE"""),"Female")</f>
        <v>Female</v>
      </c>
      <c r="F192" s="1">
        <f ca="1">IFERROR(__xludf.DUMMYFUNCTION("""COMPUTED_VALUE"""),70)</f>
        <v>70</v>
      </c>
      <c r="G192" t="str">
        <f ca="1">IFERROR(__xludf.DUMMYFUNCTION("""COMPUTED_VALUE"""),"Prime Minister")</f>
        <v>Prime Minister</v>
      </c>
      <c r="H192" s="10">
        <f ca="1">IFERROR(__xludf.DUMMYFUNCTION("""COMPUTED_VALUE"""),0)</f>
        <v>0</v>
      </c>
      <c r="I192" s="7" t="str">
        <f ca="1">IFERROR(__xludf.DUMMYFUNCTION("""COMPUTED_VALUE"""),"")</f>
        <v/>
      </c>
      <c r="J192" s="12" t="str">
        <f ca="1">IFERROR(__xludf.DUMMYFUNCTION("""COMPUTED_VALUE"""),"")</f>
        <v/>
      </c>
      <c r="K192" s="8" t="str">
        <f ca="1">IFERROR(__xludf.DUMMYFUNCTION("""COMPUTED_VALUE"""),"")</f>
        <v/>
      </c>
      <c r="L192" s="12" t="str">
        <f ca="1">IFERROR(__xludf.DUMMYFUNCTION("""COMPUTED_VALUE"""),"")</f>
        <v/>
      </c>
      <c r="M192" s="12" t="str">
        <f ca="1">IFERROR(__xludf.DUMMYFUNCTION("""COMPUTED_VALUE"""),"")</f>
        <v/>
      </c>
      <c r="N192" s="12" t="str">
        <f ca="1">IFERROR(__xludf.DUMMYFUNCTION("""COMPUTED_VALUE"""),"")</f>
        <v/>
      </c>
      <c r="O192" s="8" t="str">
        <f ca="1">IFERROR(__xludf.DUMMYFUNCTION("""COMPUTED_VALUE"""),"")</f>
        <v/>
      </c>
      <c r="P192" s="12" t="str">
        <f ca="1">IFERROR(__xludf.DUMMYFUNCTION("""COMPUTED_VALUE"""),"")</f>
        <v/>
      </c>
      <c r="Q192" s="12" t="str">
        <f ca="1">IFERROR(__xludf.DUMMYFUNCTION("""COMPUTED_VALUE"""),"")</f>
        <v/>
      </c>
      <c r="R192" s="8" t="str">
        <f ca="1">IFERROR(__xludf.DUMMYFUNCTION("""COMPUTED_VALUE"""),"")</f>
        <v/>
      </c>
      <c r="S192" s="3" t="str">
        <f ca="1">IFERROR(__xludf.DUMMYFUNCTION("""COMPUTED_VALUE"""),"")</f>
        <v/>
      </c>
      <c r="T192" s="8" t="str">
        <f ca="1">IFERROR(__xludf.DUMMYFUNCTION("""COMPUTED_VALUE"""),"")</f>
        <v/>
      </c>
      <c r="U192" s="3" t="str">
        <f ca="1">IFERROR(__xludf.DUMMYFUNCTION("""COMPUTED_VALUE"""),"")</f>
        <v/>
      </c>
      <c r="V192" s="8" t="str">
        <f ca="1">IFERROR(__xludf.DUMMYFUNCTION("""COMPUTED_VALUE"""),"")</f>
        <v/>
      </c>
      <c r="W192" s="3" t="str">
        <f ca="1">IFERROR(__xludf.DUMMYFUNCTION("""COMPUTED_VALUE"""),"")</f>
        <v/>
      </c>
      <c r="X192" s="3" t="str">
        <f ca="1">IFERROR(__xludf.DUMMYFUNCTION("""COMPUTED_VALUE"""),"")</f>
        <v/>
      </c>
      <c r="Y192" s="8" t="str">
        <f ca="1">IFERROR(__xludf.DUMMYFUNCTION("""COMPUTED_VALUE"""),"")</f>
        <v/>
      </c>
      <c r="Z192" s="3" t="str">
        <f ca="1">IFERROR(__xludf.DUMMYFUNCTION("""COMPUTED_VALUE"""),"")</f>
        <v/>
      </c>
      <c r="AA192" s="3" t="str">
        <f ca="1">IFERROR(__xludf.DUMMYFUNCTION("""COMPUTED_VALUE"""),"")</f>
        <v/>
      </c>
      <c r="AB192" s="3" t="str">
        <f ca="1">IFERROR(__xludf.DUMMYFUNCTION("""COMPUTED_VALUE"""),"")</f>
        <v/>
      </c>
      <c r="AC192" s="3" t="str">
        <f ca="1">IFERROR(__xludf.DUMMYFUNCTION("""COMPUTED_VALUE"""),"")</f>
        <v/>
      </c>
      <c r="AD192" s="15" t="str">
        <f ca="1">IFERROR(__xludf.DUMMYFUNCTION("""COMPUTED_VALUE"""),"")</f>
        <v/>
      </c>
    </row>
    <row r="193" spans="1:30" ht="12.75">
      <c r="A193" t="str">
        <f ca="1">IFERROR(__xludf.DUMMYFUNCTION("""COMPUTED_VALUE"""),"Bangladesh")</f>
        <v>Bangladesh</v>
      </c>
      <c r="B193" t="str">
        <f ca="1">IFERROR(__xludf.DUMMYFUNCTION("""COMPUTED_VALUE"""),"Asia")</f>
        <v>Asia</v>
      </c>
      <c r="C193" s="4" t="str">
        <f ca="1">IFERROR(__xludf.DUMMYFUNCTION("""COMPUTED_VALUE"""),"Abdul Hamid")</f>
        <v>Abdul Hamid</v>
      </c>
      <c r="D193" t="str">
        <f ca="1">IFERROR(__xludf.DUMMYFUNCTION("""COMPUTED_VALUE"""),"Head of state")</f>
        <v>Head of state</v>
      </c>
      <c r="E193" t="str">
        <f ca="1">IFERROR(__xludf.DUMMYFUNCTION("""COMPUTED_VALUE"""),"Male")</f>
        <v>Male</v>
      </c>
      <c r="F193" s="1">
        <f ca="1">IFERROR(__xludf.DUMMYFUNCTION("""COMPUTED_VALUE"""),74)</f>
        <v>74</v>
      </c>
      <c r="G193" t="str">
        <f ca="1">IFERROR(__xludf.DUMMYFUNCTION("""COMPUTED_VALUE"""),"President")</f>
        <v>President</v>
      </c>
      <c r="H193" s="10">
        <f ca="1">IFERROR(__xludf.DUMMYFUNCTION("""COMPUTED_VALUE"""),0)</f>
        <v>0</v>
      </c>
      <c r="I193" s="7" t="str">
        <f ca="1">IFERROR(__xludf.DUMMYFUNCTION("""COMPUTED_VALUE"""),"")</f>
        <v/>
      </c>
      <c r="J193" s="12" t="str">
        <f ca="1">IFERROR(__xludf.DUMMYFUNCTION("""COMPUTED_VALUE"""),"")</f>
        <v/>
      </c>
      <c r="K193" s="8" t="str">
        <f ca="1">IFERROR(__xludf.DUMMYFUNCTION("""COMPUTED_VALUE"""),"")</f>
        <v/>
      </c>
      <c r="L193" s="12" t="str">
        <f ca="1">IFERROR(__xludf.DUMMYFUNCTION("""COMPUTED_VALUE"""),"")</f>
        <v/>
      </c>
      <c r="M193" s="12" t="str">
        <f ca="1">IFERROR(__xludf.DUMMYFUNCTION("""COMPUTED_VALUE"""),"")</f>
        <v/>
      </c>
      <c r="N193" s="12" t="str">
        <f ca="1">IFERROR(__xludf.DUMMYFUNCTION("""COMPUTED_VALUE"""),"")</f>
        <v/>
      </c>
      <c r="O193" s="8" t="str">
        <f ca="1">IFERROR(__xludf.DUMMYFUNCTION("""COMPUTED_VALUE"""),"")</f>
        <v/>
      </c>
      <c r="P193" s="12" t="str">
        <f ca="1">IFERROR(__xludf.DUMMYFUNCTION("""COMPUTED_VALUE"""),"")</f>
        <v/>
      </c>
      <c r="Q193" s="12" t="str">
        <f ca="1">IFERROR(__xludf.DUMMYFUNCTION("""COMPUTED_VALUE"""),"")</f>
        <v/>
      </c>
      <c r="R193" s="8" t="str">
        <f ca="1">IFERROR(__xludf.DUMMYFUNCTION("""COMPUTED_VALUE"""),"")</f>
        <v/>
      </c>
      <c r="S193" s="3" t="str">
        <f ca="1">IFERROR(__xludf.DUMMYFUNCTION("""COMPUTED_VALUE"""),"")</f>
        <v/>
      </c>
      <c r="T193" s="8" t="str">
        <f ca="1">IFERROR(__xludf.DUMMYFUNCTION("""COMPUTED_VALUE"""),"")</f>
        <v/>
      </c>
      <c r="U193" s="3" t="str">
        <f ca="1">IFERROR(__xludf.DUMMYFUNCTION("""COMPUTED_VALUE"""),"")</f>
        <v/>
      </c>
      <c r="V193" s="8" t="str">
        <f ca="1">IFERROR(__xludf.DUMMYFUNCTION("""COMPUTED_VALUE"""),"")</f>
        <v/>
      </c>
      <c r="W193" s="3" t="str">
        <f ca="1">IFERROR(__xludf.DUMMYFUNCTION("""COMPUTED_VALUE"""),"")</f>
        <v/>
      </c>
      <c r="X193" s="3" t="str">
        <f ca="1">IFERROR(__xludf.DUMMYFUNCTION("""COMPUTED_VALUE"""),"")</f>
        <v/>
      </c>
      <c r="Y193" s="8" t="str">
        <f ca="1">IFERROR(__xludf.DUMMYFUNCTION("""COMPUTED_VALUE"""),"")</f>
        <v/>
      </c>
      <c r="Z193" s="3" t="str">
        <f ca="1">IFERROR(__xludf.DUMMYFUNCTION("""COMPUTED_VALUE"""),"")</f>
        <v/>
      </c>
      <c r="AA193" s="3" t="str">
        <f ca="1">IFERROR(__xludf.DUMMYFUNCTION("""COMPUTED_VALUE"""),"")</f>
        <v/>
      </c>
      <c r="AB193" s="3" t="str">
        <f ca="1">IFERROR(__xludf.DUMMYFUNCTION("""COMPUTED_VALUE"""),"")</f>
        <v/>
      </c>
      <c r="AC193" s="3" t="str">
        <f ca="1">IFERROR(__xludf.DUMMYFUNCTION("""COMPUTED_VALUE"""),"")</f>
        <v/>
      </c>
      <c r="AD193" s="15" t="str">
        <f ca="1">IFERROR(__xludf.DUMMYFUNCTION("""COMPUTED_VALUE"""),"")</f>
        <v/>
      </c>
    </row>
    <row r="194" spans="1:30" ht="12.75">
      <c r="A194" t="str">
        <f ca="1">IFERROR(__xludf.DUMMYFUNCTION("""COMPUTED_VALUE"""),"Barbados")</f>
        <v>Barbados</v>
      </c>
      <c r="B194" t="str">
        <f ca="1">IFERROR(__xludf.DUMMYFUNCTION("""COMPUTED_VALUE"""),"North America")</f>
        <v>North America</v>
      </c>
      <c r="C194" s="4" t="str">
        <f ca="1">IFERROR(__xludf.DUMMYFUNCTION("""COMPUTED_VALUE"""),"Sandra Mason")</f>
        <v>Sandra Mason</v>
      </c>
      <c r="D194" t="str">
        <f ca="1">IFERROR(__xludf.DUMMYFUNCTION("""COMPUTED_VALUE"""),"Head of state")</f>
        <v>Head of state</v>
      </c>
      <c r="E194" t="str">
        <f ca="1">IFERROR(__xludf.DUMMYFUNCTION("""COMPUTED_VALUE"""),"Female")</f>
        <v>Female</v>
      </c>
      <c r="F194" s="1">
        <f ca="1">IFERROR(__xludf.DUMMYFUNCTION("""COMPUTED_VALUE"""),69)</f>
        <v>69</v>
      </c>
      <c r="G194" t="str">
        <f ca="1">IFERROR(__xludf.DUMMYFUNCTION("""COMPUTED_VALUE"""),"Governor-General")</f>
        <v>Governor-General</v>
      </c>
      <c r="H194" s="10">
        <f ca="1">IFERROR(__xludf.DUMMYFUNCTION("""COMPUTED_VALUE"""),0)</f>
        <v>0</v>
      </c>
      <c r="I194" s="7" t="str">
        <f ca="1">IFERROR(__xludf.DUMMYFUNCTION("""COMPUTED_VALUE"""),"")</f>
        <v/>
      </c>
      <c r="J194" s="12" t="str">
        <f ca="1">IFERROR(__xludf.DUMMYFUNCTION("""COMPUTED_VALUE"""),"")</f>
        <v/>
      </c>
      <c r="K194" s="8" t="str">
        <f ca="1">IFERROR(__xludf.DUMMYFUNCTION("""COMPUTED_VALUE"""),"")</f>
        <v/>
      </c>
      <c r="L194" s="12" t="str">
        <f ca="1">IFERROR(__xludf.DUMMYFUNCTION("""COMPUTED_VALUE"""),"")</f>
        <v/>
      </c>
      <c r="M194" s="12" t="str">
        <f ca="1">IFERROR(__xludf.DUMMYFUNCTION("""COMPUTED_VALUE"""),"")</f>
        <v/>
      </c>
      <c r="N194" s="12" t="str">
        <f ca="1">IFERROR(__xludf.DUMMYFUNCTION("""COMPUTED_VALUE"""),"")</f>
        <v/>
      </c>
      <c r="O194" s="8" t="str">
        <f ca="1">IFERROR(__xludf.DUMMYFUNCTION("""COMPUTED_VALUE"""),"")</f>
        <v/>
      </c>
      <c r="P194" s="12" t="str">
        <f ca="1">IFERROR(__xludf.DUMMYFUNCTION("""COMPUTED_VALUE"""),"")</f>
        <v/>
      </c>
      <c r="Q194" s="12" t="str">
        <f ca="1">IFERROR(__xludf.DUMMYFUNCTION("""COMPUTED_VALUE"""),"")</f>
        <v/>
      </c>
      <c r="R194" s="8" t="str">
        <f ca="1">IFERROR(__xludf.DUMMYFUNCTION("""COMPUTED_VALUE"""),"")</f>
        <v/>
      </c>
      <c r="S194" s="3" t="str">
        <f ca="1">IFERROR(__xludf.DUMMYFUNCTION("""COMPUTED_VALUE"""),"")</f>
        <v/>
      </c>
      <c r="T194" s="8" t="str">
        <f ca="1">IFERROR(__xludf.DUMMYFUNCTION("""COMPUTED_VALUE"""),"")</f>
        <v/>
      </c>
      <c r="U194" s="3" t="str">
        <f ca="1">IFERROR(__xludf.DUMMYFUNCTION("""COMPUTED_VALUE"""),"")</f>
        <v/>
      </c>
      <c r="V194" s="8" t="str">
        <f ca="1">IFERROR(__xludf.DUMMYFUNCTION("""COMPUTED_VALUE"""),"")</f>
        <v/>
      </c>
      <c r="W194" s="3" t="str">
        <f ca="1">IFERROR(__xludf.DUMMYFUNCTION("""COMPUTED_VALUE"""),"")</f>
        <v/>
      </c>
      <c r="X194" s="3" t="str">
        <f ca="1">IFERROR(__xludf.DUMMYFUNCTION("""COMPUTED_VALUE"""),"")</f>
        <v/>
      </c>
      <c r="Y194" s="8" t="str">
        <f ca="1">IFERROR(__xludf.DUMMYFUNCTION("""COMPUTED_VALUE"""),"")</f>
        <v/>
      </c>
      <c r="Z194" s="3" t="str">
        <f ca="1">IFERROR(__xludf.DUMMYFUNCTION("""COMPUTED_VALUE"""),"")</f>
        <v/>
      </c>
      <c r="AA194" s="3" t="str">
        <f ca="1">IFERROR(__xludf.DUMMYFUNCTION("""COMPUTED_VALUE"""),"")</f>
        <v/>
      </c>
      <c r="AB194" s="3" t="str">
        <f ca="1">IFERROR(__xludf.DUMMYFUNCTION("""COMPUTED_VALUE"""),"")</f>
        <v/>
      </c>
      <c r="AC194" s="3" t="str">
        <f ca="1">IFERROR(__xludf.DUMMYFUNCTION("""COMPUTED_VALUE"""),"")</f>
        <v/>
      </c>
      <c r="AD194" s="15" t="str">
        <f ca="1">IFERROR(__xludf.DUMMYFUNCTION("""COMPUTED_VALUE"""),"")</f>
        <v/>
      </c>
    </row>
    <row r="195" spans="1:30" ht="12.75">
      <c r="A195" t="str">
        <f ca="1">IFERROR(__xludf.DUMMYFUNCTION("""COMPUTED_VALUE"""),"Barbados")</f>
        <v>Barbados</v>
      </c>
      <c r="B195" t="str">
        <f ca="1">IFERROR(__xludf.DUMMYFUNCTION("""COMPUTED_VALUE"""),"North America")</f>
        <v>North America</v>
      </c>
      <c r="C195" s="4" t="str">
        <f ca="1">IFERROR(__xludf.DUMMYFUNCTION("""COMPUTED_VALUE"""),"Freundel Stuart")</f>
        <v>Freundel Stuart</v>
      </c>
      <c r="D195" t="str">
        <f ca="1">IFERROR(__xludf.DUMMYFUNCTION("""COMPUTED_VALUE"""),"Head of government")</f>
        <v>Head of government</v>
      </c>
      <c r="E195" t="str">
        <f ca="1">IFERROR(__xludf.DUMMYFUNCTION("""COMPUTED_VALUE"""),"Male")</f>
        <v>Male</v>
      </c>
      <c r="F195" s="1">
        <f ca="1">IFERROR(__xludf.DUMMYFUNCTION("""COMPUTED_VALUE"""),66)</f>
        <v>66</v>
      </c>
      <c r="G195" t="str">
        <f ca="1">IFERROR(__xludf.DUMMYFUNCTION("""COMPUTED_VALUE"""),"Prime Minister")</f>
        <v>Prime Minister</v>
      </c>
      <c r="H195" s="10">
        <f ca="1">IFERROR(__xludf.DUMMYFUNCTION("""COMPUTED_VALUE"""),0)</f>
        <v>0</v>
      </c>
      <c r="I195" s="7" t="str">
        <f ca="1">IFERROR(__xludf.DUMMYFUNCTION("""COMPUTED_VALUE"""),"")</f>
        <v/>
      </c>
      <c r="J195" s="12" t="str">
        <f ca="1">IFERROR(__xludf.DUMMYFUNCTION("""COMPUTED_VALUE"""),"")</f>
        <v/>
      </c>
      <c r="K195" s="8" t="str">
        <f ca="1">IFERROR(__xludf.DUMMYFUNCTION("""COMPUTED_VALUE"""),"")</f>
        <v/>
      </c>
      <c r="L195" s="12" t="str">
        <f ca="1">IFERROR(__xludf.DUMMYFUNCTION("""COMPUTED_VALUE"""),"")</f>
        <v/>
      </c>
      <c r="M195" s="12" t="str">
        <f ca="1">IFERROR(__xludf.DUMMYFUNCTION("""COMPUTED_VALUE"""),"")</f>
        <v/>
      </c>
      <c r="N195" s="12" t="str">
        <f ca="1">IFERROR(__xludf.DUMMYFUNCTION("""COMPUTED_VALUE"""),"")</f>
        <v/>
      </c>
      <c r="O195" s="8" t="str">
        <f ca="1">IFERROR(__xludf.DUMMYFUNCTION("""COMPUTED_VALUE"""),"")</f>
        <v/>
      </c>
      <c r="P195" s="12" t="str">
        <f ca="1">IFERROR(__xludf.DUMMYFUNCTION("""COMPUTED_VALUE"""),"")</f>
        <v/>
      </c>
      <c r="Q195" s="12" t="str">
        <f ca="1">IFERROR(__xludf.DUMMYFUNCTION("""COMPUTED_VALUE"""),"")</f>
        <v/>
      </c>
      <c r="R195" s="8" t="str">
        <f ca="1">IFERROR(__xludf.DUMMYFUNCTION("""COMPUTED_VALUE"""),"")</f>
        <v/>
      </c>
      <c r="S195" s="3" t="str">
        <f ca="1">IFERROR(__xludf.DUMMYFUNCTION("""COMPUTED_VALUE"""),"")</f>
        <v/>
      </c>
      <c r="T195" s="8" t="str">
        <f ca="1">IFERROR(__xludf.DUMMYFUNCTION("""COMPUTED_VALUE"""),"")</f>
        <v/>
      </c>
      <c r="U195" s="3" t="str">
        <f ca="1">IFERROR(__xludf.DUMMYFUNCTION("""COMPUTED_VALUE"""),"")</f>
        <v/>
      </c>
      <c r="V195" s="8" t="str">
        <f ca="1">IFERROR(__xludf.DUMMYFUNCTION("""COMPUTED_VALUE"""),"")</f>
        <v/>
      </c>
      <c r="W195" s="3" t="str">
        <f ca="1">IFERROR(__xludf.DUMMYFUNCTION("""COMPUTED_VALUE"""),"")</f>
        <v/>
      </c>
      <c r="X195" s="3" t="str">
        <f ca="1">IFERROR(__xludf.DUMMYFUNCTION("""COMPUTED_VALUE"""),"")</f>
        <v/>
      </c>
      <c r="Y195" s="8" t="str">
        <f ca="1">IFERROR(__xludf.DUMMYFUNCTION("""COMPUTED_VALUE"""),"")</f>
        <v/>
      </c>
      <c r="Z195" s="3" t="str">
        <f ca="1">IFERROR(__xludf.DUMMYFUNCTION("""COMPUTED_VALUE"""),"")</f>
        <v/>
      </c>
      <c r="AA195" s="3" t="str">
        <f ca="1">IFERROR(__xludf.DUMMYFUNCTION("""COMPUTED_VALUE"""),"")</f>
        <v/>
      </c>
      <c r="AB195" s="3" t="str">
        <f ca="1">IFERROR(__xludf.DUMMYFUNCTION("""COMPUTED_VALUE"""),"")</f>
        <v/>
      </c>
      <c r="AC195" s="3" t="str">
        <f ca="1">IFERROR(__xludf.DUMMYFUNCTION("""COMPUTED_VALUE"""),"")</f>
        <v/>
      </c>
      <c r="AD195" s="15" t="str">
        <f ca="1">IFERROR(__xludf.DUMMYFUNCTION("""COMPUTED_VALUE"""),"")</f>
        <v/>
      </c>
    </row>
    <row r="196" spans="1:30" ht="12.75">
      <c r="A196" t="str">
        <f ca="1">IFERROR(__xludf.DUMMYFUNCTION("""COMPUTED_VALUE"""),"Belarus")</f>
        <v>Belarus</v>
      </c>
      <c r="B196" t="str">
        <f ca="1">IFERROR(__xludf.DUMMYFUNCTION("""COMPUTED_VALUE"""),"Europe")</f>
        <v>Europe</v>
      </c>
      <c r="C196" s="4" t="str">
        <f ca="1">IFERROR(__xludf.DUMMYFUNCTION("""COMPUTED_VALUE"""),"Andrei Kobyakov")</f>
        <v>Andrei Kobyakov</v>
      </c>
      <c r="D196" t="str">
        <f ca="1">IFERROR(__xludf.DUMMYFUNCTION("""COMPUTED_VALUE"""),"Head of government")</f>
        <v>Head of government</v>
      </c>
      <c r="E196" t="str">
        <f ca="1">IFERROR(__xludf.DUMMYFUNCTION("""COMPUTED_VALUE"""),"Male")</f>
        <v>Male</v>
      </c>
      <c r="F196" s="1">
        <f ca="1">IFERROR(__xludf.DUMMYFUNCTION("""COMPUTED_VALUE"""),57)</f>
        <v>57</v>
      </c>
      <c r="G196" t="str">
        <f ca="1">IFERROR(__xludf.DUMMYFUNCTION("""COMPUTED_VALUE"""),"Prime Minister")</f>
        <v>Prime Minister</v>
      </c>
      <c r="H196" s="10">
        <f ca="1">IFERROR(__xludf.DUMMYFUNCTION("""COMPUTED_VALUE"""),0)</f>
        <v>0</v>
      </c>
      <c r="I196" s="7" t="str">
        <f ca="1">IFERROR(__xludf.DUMMYFUNCTION("""COMPUTED_VALUE"""),"")</f>
        <v/>
      </c>
      <c r="J196" s="12" t="str">
        <f ca="1">IFERROR(__xludf.DUMMYFUNCTION("""COMPUTED_VALUE"""),"")</f>
        <v/>
      </c>
      <c r="K196" s="8" t="str">
        <f ca="1">IFERROR(__xludf.DUMMYFUNCTION("""COMPUTED_VALUE"""),"")</f>
        <v/>
      </c>
      <c r="L196" s="12" t="str">
        <f ca="1">IFERROR(__xludf.DUMMYFUNCTION("""COMPUTED_VALUE"""),"")</f>
        <v/>
      </c>
      <c r="M196" s="12" t="str">
        <f ca="1">IFERROR(__xludf.DUMMYFUNCTION("""COMPUTED_VALUE"""),"")</f>
        <v/>
      </c>
      <c r="N196" s="12" t="str">
        <f ca="1">IFERROR(__xludf.DUMMYFUNCTION("""COMPUTED_VALUE"""),"")</f>
        <v/>
      </c>
      <c r="O196" s="8" t="str">
        <f ca="1">IFERROR(__xludf.DUMMYFUNCTION("""COMPUTED_VALUE"""),"")</f>
        <v/>
      </c>
      <c r="P196" s="12" t="str">
        <f ca="1">IFERROR(__xludf.DUMMYFUNCTION("""COMPUTED_VALUE"""),"")</f>
        <v/>
      </c>
      <c r="Q196" s="12" t="str">
        <f ca="1">IFERROR(__xludf.DUMMYFUNCTION("""COMPUTED_VALUE"""),"")</f>
        <v/>
      </c>
      <c r="R196" s="8" t="str">
        <f ca="1">IFERROR(__xludf.DUMMYFUNCTION("""COMPUTED_VALUE"""),"")</f>
        <v/>
      </c>
      <c r="S196" s="3" t="str">
        <f ca="1">IFERROR(__xludf.DUMMYFUNCTION("""COMPUTED_VALUE"""),"")</f>
        <v/>
      </c>
      <c r="T196" s="8" t="str">
        <f ca="1">IFERROR(__xludf.DUMMYFUNCTION("""COMPUTED_VALUE"""),"")</f>
        <v/>
      </c>
      <c r="U196" s="3" t="str">
        <f ca="1">IFERROR(__xludf.DUMMYFUNCTION("""COMPUTED_VALUE"""),"")</f>
        <v/>
      </c>
      <c r="V196" s="8" t="str">
        <f ca="1">IFERROR(__xludf.DUMMYFUNCTION("""COMPUTED_VALUE"""),"")</f>
        <v/>
      </c>
      <c r="W196" s="3" t="str">
        <f ca="1">IFERROR(__xludf.DUMMYFUNCTION("""COMPUTED_VALUE"""),"")</f>
        <v/>
      </c>
      <c r="X196" s="3" t="str">
        <f ca="1">IFERROR(__xludf.DUMMYFUNCTION("""COMPUTED_VALUE"""),"")</f>
        <v/>
      </c>
      <c r="Y196" s="8" t="str">
        <f ca="1">IFERROR(__xludf.DUMMYFUNCTION("""COMPUTED_VALUE"""),"")</f>
        <v/>
      </c>
      <c r="Z196" s="3" t="str">
        <f ca="1">IFERROR(__xludf.DUMMYFUNCTION("""COMPUTED_VALUE"""),"")</f>
        <v/>
      </c>
      <c r="AA196" s="3" t="str">
        <f ca="1">IFERROR(__xludf.DUMMYFUNCTION("""COMPUTED_VALUE"""),"")</f>
        <v/>
      </c>
      <c r="AB196" s="3" t="str">
        <f ca="1">IFERROR(__xludf.DUMMYFUNCTION("""COMPUTED_VALUE"""),"")</f>
        <v/>
      </c>
      <c r="AC196" s="3" t="str">
        <f ca="1">IFERROR(__xludf.DUMMYFUNCTION("""COMPUTED_VALUE"""),"")</f>
        <v/>
      </c>
      <c r="AD196" s="15" t="str">
        <f ca="1">IFERROR(__xludf.DUMMYFUNCTION("""COMPUTED_VALUE"""),"")</f>
        <v/>
      </c>
    </row>
    <row r="197" spans="1:30" ht="12.75">
      <c r="A197" t="str">
        <f ca="1">IFERROR(__xludf.DUMMYFUNCTION("""COMPUTED_VALUE"""),"Belarus")</f>
        <v>Belarus</v>
      </c>
      <c r="B197" t="str">
        <f ca="1">IFERROR(__xludf.DUMMYFUNCTION("""COMPUTED_VALUE"""),"Europe")</f>
        <v>Europe</v>
      </c>
      <c r="C197" s="4" t="str">
        <f ca="1">IFERROR(__xludf.DUMMYFUNCTION("""COMPUTED_VALUE"""),"Alexander Lukashenko")</f>
        <v>Alexander Lukashenko</v>
      </c>
      <c r="D197" t="str">
        <f ca="1">IFERROR(__xludf.DUMMYFUNCTION("""COMPUTED_VALUE"""),"Head of state")</f>
        <v>Head of state</v>
      </c>
      <c r="E197" t="str">
        <f ca="1">IFERROR(__xludf.DUMMYFUNCTION("""COMPUTED_VALUE"""),"Male")</f>
        <v>Male</v>
      </c>
      <c r="F197" s="1">
        <f ca="1">IFERROR(__xludf.DUMMYFUNCTION("""COMPUTED_VALUE"""),63)</f>
        <v>63</v>
      </c>
      <c r="G197" t="str">
        <f ca="1">IFERROR(__xludf.DUMMYFUNCTION("""COMPUTED_VALUE"""),"President")</f>
        <v>President</v>
      </c>
      <c r="H197" s="10">
        <f ca="1">IFERROR(__xludf.DUMMYFUNCTION("""COMPUTED_VALUE"""),0)</f>
        <v>0</v>
      </c>
      <c r="I197" s="7" t="str">
        <f ca="1">IFERROR(__xludf.DUMMYFUNCTION("""COMPUTED_VALUE"""),"")</f>
        <v/>
      </c>
      <c r="J197" s="12" t="str">
        <f ca="1">IFERROR(__xludf.DUMMYFUNCTION("""COMPUTED_VALUE"""),"")</f>
        <v/>
      </c>
      <c r="K197" s="8" t="str">
        <f ca="1">IFERROR(__xludf.DUMMYFUNCTION("""COMPUTED_VALUE"""),"")</f>
        <v/>
      </c>
      <c r="L197" s="12" t="str">
        <f ca="1">IFERROR(__xludf.DUMMYFUNCTION("""COMPUTED_VALUE"""),"")</f>
        <v/>
      </c>
      <c r="M197" s="12" t="str">
        <f ca="1">IFERROR(__xludf.DUMMYFUNCTION("""COMPUTED_VALUE"""),"")</f>
        <v/>
      </c>
      <c r="N197" s="12" t="str">
        <f ca="1">IFERROR(__xludf.DUMMYFUNCTION("""COMPUTED_VALUE"""),"")</f>
        <v/>
      </c>
      <c r="O197" s="8" t="str">
        <f ca="1">IFERROR(__xludf.DUMMYFUNCTION("""COMPUTED_VALUE"""),"")</f>
        <v/>
      </c>
      <c r="P197" s="12" t="str">
        <f ca="1">IFERROR(__xludf.DUMMYFUNCTION("""COMPUTED_VALUE"""),"")</f>
        <v/>
      </c>
      <c r="Q197" s="12" t="str">
        <f ca="1">IFERROR(__xludf.DUMMYFUNCTION("""COMPUTED_VALUE"""),"")</f>
        <v/>
      </c>
      <c r="R197" s="8" t="str">
        <f ca="1">IFERROR(__xludf.DUMMYFUNCTION("""COMPUTED_VALUE"""),"")</f>
        <v/>
      </c>
      <c r="S197" s="3" t="str">
        <f ca="1">IFERROR(__xludf.DUMMYFUNCTION("""COMPUTED_VALUE"""),"")</f>
        <v/>
      </c>
      <c r="T197" s="8" t="str">
        <f ca="1">IFERROR(__xludf.DUMMYFUNCTION("""COMPUTED_VALUE"""),"")</f>
        <v/>
      </c>
      <c r="U197" s="3" t="str">
        <f ca="1">IFERROR(__xludf.DUMMYFUNCTION("""COMPUTED_VALUE"""),"")</f>
        <v/>
      </c>
      <c r="V197" s="8" t="str">
        <f ca="1">IFERROR(__xludf.DUMMYFUNCTION("""COMPUTED_VALUE"""),"")</f>
        <v/>
      </c>
      <c r="W197" s="3" t="str">
        <f ca="1">IFERROR(__xludf.DUMMYFUNCTION("""COMPUTED_VALUE"""),"")</f>
        <v/>
      </c>
      <c r="X197" s="3" t="str">
        <f ca="1">IFERROR(__xludf.DUMMYFUNCTION("""COMPUTED_VALUE"""),"")</f>
        <v/>
      </c>
      <c r="Y197" s="8" t="str">
        <f ca="1">IFERROR(__xludf.DUMMYFUNCTION("""COMPUTED_VALUE"""),"")</f>
        <v/>
      </c>
      <c r="Z197" s="3" t="str">
        <f ca="1">IFERROR(__xludf.DUMMYFUNCTION("""COMPUTED_VALUE"""),"")</f>
        <v/>
      </c>
      <c r="AA197" s="3" t="str">
        <f ca="1">IFERROR(__xludf.DUMMYFUNCTION("""COMPUTED_VALUE"""),"")</f>
        <v/>
      </c>
      <c r="AB197" s="3" t="str">
        <f ca="1">IFERROR(__xludf.DUMMYFUNCTION("""COMPUTED_VALUE"""),"")</f>
        <v/>
      </c>
      <c r="AC197" s="3" t="str">
        <f ca="1">IFERROR(__xludf.DUMMYFUNCTION("""COMPUTED_VALUE"""),"")</f>
        <v/>
      </c>
      <c r="AD197" s="15" t="str">
        <f ca="1">IFERROR(__xludf.DUMMYFUNCTION("""COMPUTED_VALUE"""),"")</f>
        <v/>
      </c>
    </row>
    <row r="198" spans="1:30" ht="12.75">
      <c r="A198" t="str">
        <f ca="1">IFERROR(__xludf.DUMMYFUNCTION("""COMPUTED_VALUE"""),"Belize")</f>
        <v>Belize</v>
      </c>
      <c r="B198" t="str">
        <f ca="1">IFERROR(__xludf.DUMMYFUNCTION("""COMPUTED_VALUE"""),"North America")</f>
        <v>North America</v>
      </c>
      <c r="C198" s="4" t="str">
        <f ca="1">IFERROR(__xludf.DUMMYFUNCTION("""COMPUTED_VALUE"""),"Sir Colville Young")</f>
        <v>Sir Colville Young</v>
      </c>
      <c r="D198" t="str">
        <f ca="1">IFERROR(__xludf.DUMMYFUNCTION("""COMPUTED_VALUE"""),"Head of state")</f>
        <v>Head of state</v>
      </c>
      <c r="E198" t="str">
        <f ca="1">IFERROR(__xludf.DUMMYFUNCTION("""COMPUTED_VALUE"""),"Male")</f>
        <v>Male</v>
      </c>
      <c r="F198" s="1">
        <f ca="1">IFERROR(__xludf.DUMMYFUNCTION("""COMPUTED_VALUE"""),85)</f>
        <v>85</v>
      </c>
      <c r="G198" t="str">
        <f ca="1">IFERROR(__xludf.DUMMYFUNCTION("""COMPUTED_VALUE"""),"Governor General")</f>
        <v>Governor General</v>
      </c>
      <c r="H198" s="10">
        <f ca="1">IFERROR(__xludf.DUMMYFUNCTION("""COMPUTED_VALUE"""),0)</f>
        <v>0</v>
      </c>
      <c r="I198" s="7" t="str">
        <f ca="1">IFERROR(__xludf.DUMMYFUNCTION("""COMPUTED_VALUE"""),"")</f>
        <v/>
      </c>
      <c r="J198" s="12" t="str">
        <f ca="1">IFERROR(__xludf.DUMMYFUNCTION("""COMPUTED_VALUE"""),"")</f>
        <v/>
      </c>
      <c r="K198" s="8" t="str">
        <f ca="1">IFERROR(__xludf.DUMMYFUNCTION("""COMPUTED_VALUE"""),"")</f>
        <v/>
      </c>
      <c r="L198" s="12" t="str">
        <f ca="1">IFERROR(__xludf.DUMMYFUNCTION("""COMPUTED_VALUE"""),"")</f>
        <v/>
      </c>
      <c r="M198" s="12" t="str">
        <f ca="1">IFERROR(__xludf.DUMMYFUNCTION("""COMPUTED_VALUE"""),"")</f>
        <v/>
      </c>
      <c r="N198" s="12" t="str">
        <f ca="1">IFERROR(__xludf.DUMMYFUNCTION("""COMPUTED_VALUE"""),"")</f>
        <v/>
      </c>
      <c r="O198" s="8" t="str">
        <f ca="1">IFERROR(__xludf.DUMMYFUNCTION("""COMPUTED_VALUE"""),"")</f>
        <v/>
      </c>
      <c r="P198" s="12" t="str">
        <f ca="1">IFERROR(__xludf.DUMMYFUNCTION("""COMPUTED_VALUE"""),"")</f>
        <v/>
      </c>
      <c r="Q198" s="12" t="str">
        <f ca="1">IFERROR(__xludf.DUMMYFUNCTION("""COMPUTED_VALUE"""),"")</f>
        <v/>
      </c>
      <c r="R198" s="8" t="str">
        <f ca="1">IFERROR(__xludf.DUMMYFUNCTION("""COMPUTED_VALUE"""),"")</f>
        <v/>
      </c>
      <c r="S198" s="3" t="str">
        <f ca="1">IFERROR(__xludf.DUMMYFUNCTION("""COMPUTED_VALUE"""),"")</f>
        <v/>
      </c>
      <c r="T198" s="8" t="str">
        <f ca="1">IFERROR(__xludf.DUMMYFUNCTION("""COMPUTED_VALUE"""),"")</f>
        <v/>
      </c>
      <c r="U198" s="3" t="str">
        <f ca="1">IFERROR(__xludf.DUMMYFUNCTION("""COMPUTED_VALUE"""),"")</f>
        <v/>
      </c>
      <c r="V198" s="8" t="str">
        <f ca="1">IFERROR(__xludf.DUMMYFUNCTION("""COMPUTED_VALUE"""),"")</f>
        <v/>
      </c>
      <c r="W198" s="3" t="str">
        <f ca="1">IFERROR(__xludf.DUMMYFUNCTION("""COMPUTED_VALUE"""),"")</f>
        <v/>
      </c>
      <c r="X198" s="3" t="str">
        <f ca="1">IFERROR(__xludf.DUMMYFUNCTION("""COMPUTED_VALUE"""),"")</f>
        <v/>
      </c>
      <c r="Y198" s="8" t="str">
        <f ca="1">IFERROR(__xludf.DUMMYFUNCTION("""COMPUTED_VALUE"""),"")</f>
        <v/>
      </c>
      <c r="Z198" s="3" t="str">
        <f ca="1">IFERROR(__xludf.DUMMYFUNCTION("""COMPUTED_VALUE"""),"")</f>
        <v/>
      </c>
      <c r="AA198" s="3" t="str">
        <f ca="1">IFERROR(__xludf.DUMMYFUNCTION("""COMPUTED_VALUE"""),"")</f>
        <v/>
      </c>
      <c r="AB198" s="3" t="str">
        <f ca="1">IFERROR(__xludf.DUMMYFUNCTION("""COMPUTED_VALUE"""),"")</f>
        <v/>
      </c>
      <c r="AC198" s="3" t="str">
        <f ca="1">IFERROR(__xludf.DUMMYFUNCTION("""COMPUTED_VALUE"""),"")</f>
        <v/>
      </c>
      <c r="AD198" s="15" t="str">
        <f ca="1">IFERROR(__xludf.DUMMYFUNCTION("""COMPUTED_VALUE"""),"")</f>
        <v/>
      </c>
    </row>
    <row r="199" spans="1:30" ht="12.75">
      <c r="A199" t="str">
        <f ca="1">IFERROR(__xludf.DUMMYFUNCTION("""COMPUTED_VALUE"""),"Belize")</f>
        <v>Belize</v>
      </c>
      <c r="B199" t="str">
        <f ca="1">IFERROR(__xludf.DUMMYFUNCTION("""COMPUTED_VALUE"""),"North America")</f>
        <v>North America</v>
      </c>
      <c r="C199" s="4" t="str">
        <f ca="1">IFERROR(__xludf.DUMMYFUNCTION("""COMPUTED_VALUE"""),"Dean Barrow")</f>
        <v>Dean Barrow</v>
      </c>
      <c r="D199" t="str">
        <f ca="1">IFERROR(__xludf.DUMMYFUNCTION("""COMPUTED_VALUE"""),"Head of government")</f>
        <v>Head of government</v>
      </c>
      <c r="E199" t="str">
        <f ca="1">IFERROR(__xludf.DUMMYFUNCTION("""COMPUTED_VALUE"""),"Male")</f>
        <v>Male</v>
      </c>
      <c r="F199" s="1">
        <f ca="1">IFERROR(__xludf.DUMMYFUNCTION("""COMPUTED_VALUE"""),66)</f>
        <v>66</v>
      </c>
      <c r="G199" t="str">
        <f ca="1">IFERROR(__xludf.DUMMYFUNCTION("""COMPUTED_VALUE"""),"Prime Minister")</f>
        <v>Prime Minister</v>
      </c>
      <c r="H199" s="10">
        <f ca="1">IFERROR(__xludf.DUMMYFUNCTION("""COMPUTED_VALUE"""),0)</f>
        <v>0</v>
      </c>
      <c r="I199" s="7" t="str">
        <f ca="1">IFERROR(__xludf.DUMMYFUNCTION("""COMPUTED_VALUE"""),"")</f>
        <v/>
      </c>
      <c r="J199" s="12" t="str">
        <f ca="1">IFERROR(__xludf.DUMMYFUNCTION("""COMPUTED_VALUE"""),"")</f>
        <v/>
      </c>
      <c r="K199" s="8" t="str">
        <f ca="1">IFERROR(__xludf.DUMMYFUNCTION("""COMPUTED_VALUE"""),"")</f>
        <v/>
      </c>
      <c r="L199" s="12" t="str">
        <f ca="1">IFERROR(__xludf.DUMMYFUNCTION("""COMPUTED_VALUE"""),"")</f>
        <v/>
      </c>
      <c r="M199" s="12" t="str">
        <f ca="1">IFERROR(__xludf.DUMMYFUNCTION("""COMPUTED_VALUE"""),"")</f>
        <v/>
      </c>
      <c r="N199" s="12" t="str">
        <f ca="1">IFERROR(__xludf.DUMMYFUNCTION("""COMPUTED_VALUE"""),"")</f>
        <v/>
      </c>
      <c r="O199" s="8" t="str">
        <f ca="1">IFERROR(__xludf.DUMMYFUNCTION("""COMPUTED_VALUE"""),"")</f>
        <v/>
      </c>
      <c r="P199" s="12" t="str">
        <f ca="1">IFERROR(__xludf.DUMMYFUNCTION("""COMPUTED_VALUE"""),"")</f>
        <v/>
      </c>
      <c r="Q199" s="12" t="str">
        <f ca="1">IFERROR(__xludf.DUMMYFUNCTION("""COMPUTED_VALUE"""),"")</f>
        <v/>
      </c>
      <c r="R199" s="8" t="str">
        <f ca="1">IFERROR(__xludf.DUMMYFUNCTION("""COMPUTED_VALUE"""),"")</f>
        <v/>
      </c>
      <c r="S199" s="3" t="str">
        <f ca="1">IFERROR(__xludf.DUMMYFUNCTION("""COMPUTED_VALUE"""),"")</f>
        <v/>
      </c>
      <c r="T199" s="8" t="str">
        <f ca="1">IFERROR(__xludf.DUMMYFUNCTION("""COMPUTED_VALUE"""),"")</f>
        <v/>
      </c>
      <c r="U199" s="3" t="str">
        <f ca="1">IFERROR(__xludf.DUMMYFUNCTION("""COMPUTED_VALUE"""),"")</f>
        <v/>
      </c>
      <c r="V199" s="8" t="str">
        <f ca="1">IFERROR(__xludf.DUMMYFUNCTION("""COMPUTED_VALUE"""),"")</f>
        <v/>
      </c>
      <c r="W199" s="3" t="str">
        <f ca="1">IFERROR(__xludf.DUMMYFUNCTION("""COMPUTED_VALUE"""),"")</f>
        <v/>
      </c>
      <c r="X199" s="3" t="str">
        <f ca="1">IFERROR(__xludf.DUMMYFUNCTION("""COMPUTED_VALUE"""),"")</f>
        <v/>
      </c>
      <c r="Y199" s="8" t="str">
        <f ca="1">IFERROR(__xludf.DUMMYFUNCTION("""COMPUTED_VALUE"""),"")</f>
        <v/>
      </c>
      <c r="Z199" s="3" t="str">
        <f ca="1">IFERROR(__xludf.DUMMYFUNCTION("""COMPUTED_VALUE"""),"")</f>
        <v/>
      </c>
      <c r="AA199" s="3" t="str">
        <f ca="1">IFERROR(__xludf.DUMMYFUNCTION("""COMPUTED_VALUE"""),"")</f>
        <v/>
      </c>
      <c r="AB199" s="3" t="str">
        <f ca="1">IFERROR(__xludf.DUMMYFUNCTION("""COMPUTED_VALUE"""),"")</f>
        <v/>
      </c>
      <c r="AC199" s="3" t="str">
        <f ca="1">IFERROR(__xludf.DUMMYFUNCTION("""COMPUTED_VALUE"""),"")</f>
        <v/>
      </c>
      <c r="AD199" s="15" t="str">
        <f ca="1">IFERROR(__xludf.DUMMYFUNCTION("""COMPUTED_VALUE"""),"")</f>
        <v/>
      </c>
    </row>
    <row r="200" spans="1:30" ht="12.75">
      <c r="A200" t="str">
        <f ca="1">IFERROR(__xludf.DUMMYFUNCTION("""COMPUTED_VALUE"""),"Bosnia and Herzegovina")</f>
        <v>Bosnia and Herzegovina</v>
      </c>
      <c r="B200" t="str">
        <f ca="1">IFERROR(__xludf.DUMMYFUNCTION("""COMPUTED_VALUE"""),"Europe")</f>
        <v>Europe</v>
      </c>
      <c r="C200" s="4" t="str">
        <f ca="1">IFERROR(__xludf.DUMMYFUNCTION("""COMPUTED_VALUE"""),"Valentin Inzko")</f>
        <v>Valentin Inzko</v>
      </c>
      <c r="D200" t="str">
        <f ca="1">IFERROR(__xludf.DUMMYFUNCTION("""COMPUTED_VALUE"""),"Head of both state and government")</f>
        <v>Head of both state and government</v>
      </c>
      <c r="E200" t="str">
        <f ca="1">IFERROR(__xludf.DUMMYFUNCTION("""COMPUTED_VALUE"""),"Male")</f>
        <v>Male</v>
      </c>
      <c r="F200" s="1">
        <f ca="1">IFERROR(__xludf.DUMMYFUNCTION("""COMPUTED_VALUE"""),68)</f>
        <v>68</v>
      </c>
      <c r="G200" t="str">
        <f ca="1">IFERROR(__xludf.DUMMYFUNCTION("""COMPUTED_VALUE"""),"High Representative")</f>
        <v>High Representative</v>
      </c>
      <c r="H200" s="10">
        <f ca="1">IFERROR(__xludf.DUMMYFUNCTION("""COMPUTED_VALUE"""),0)</f>
        <v>0</v>
      </c>
      <c r="I200" s="7" t="str">
        <f ca="1">IFERROR(__xludf.DUMMYFUNCTION("""COMPUTED_VALUE"""),"")</f>
        <v/>
      </c>
      <c r="J200" s="12" t="str">
        <f ca="1">IFERROR(__xludf.DUMMYFUNCTION("""COMPUTED_VALUE"""),"")</f>
        <v/>
      </c>
      <c r="K200" s="8" t="str">
        <f ca="1">IFERROR(__xludf.DUMMYFUNCTION("""COMPUTED_VALUE"""),"")</f>
        <v/>
      </c>
      <c r="L200" s="12" t="str">
        <f ca="1">IFERROR(__xludf.DUMMYFUNCTION("""COMPUTED_VALUE"""),"")</f>
        <v/>
      </c>
      <c r="M200" s="12" t="str">
        <f ca="1">IFERROR(__xludf.DUMMYFUNCTION("""COMPUTED_VALUE"""),"")</f>
        <v/>
      </c>
      <c r="N200" s="12" t="str">
        <f ca="1">IFERROR(__xludf.DUMMYFUNCTION("""COMPUTED_VALUE"""),"")</f>
        <v/>
      </c>
      <c r="O200" s="8" t="str">
        <f ca="1">IFERROR(__xludf.DUMMYFUNCTION("""COMPUTED_VALUE"""),"")</f>
        <v/>
      </c>
      <c r="P200" s="12" t="str">
        <f ca="1">IFERROR(__xludf.DUMMYFUNCTION("""COMPUTED_VALUE"""),"")</f>
        <v/>
      </c>
      <c r="Q200" s="12" t="str">
        <f ca="1">IFERROR(__xludf.DUMMYFUNCTION("""COMPUTED_VALUE"""),"")</f>
        <v/>
      </c>
      <c r="R200" s="8" t="str">
        <f ca="1">IFERROR(__xludf.DUMMYFUNCTION("""COMPUTED_VALUE"""),"")</f>
        <v/>
      </c>
      <c r="S200" s="3" t="str">
        <f ca="1">IFERROR(__xludf.DUMMYFUNCTION("""COMPUTED_VALUE"""),"")</f>
        <v/>
      </c>
      <c r="T200" s="8" t="str">
        <f ca="1">IFERROR(__xludf.DUMMYFUNCTION("""COMPUTED_VALUE"""),"")</f>
        <v/>
      </c>
      <c r="U200" s="3" t="str">
        <f ca="1">IFERROR(__xludf.DUMMYFUNCTION("""COMPUTED_VALUE"""),"")</f>
        <v/>
      </c>
      <c r="V200" s="8" t="str">
        <f ca="1">IFERROR(__xludf.DUMMYFUNCTION("""COMPUTED_VALUE"""),"")</f>
        <v/>
      </c>
      <c r="W200" s="3" t="str">
        <f ca="1">IFERROR(__xludf.DUMMYFUNCTION("""COMPUTED_VALUE"""),"")</f>
        <v/>
      </c>
      <c r="X200" s="3" t="str">
        <f ca="1">IFERROR(__xludf.DUMMYFUNCTION("""COMPUTED_VALUE"""),"")</f>
        <v/>
      </c>
      <c r="Y200" s="8" t="str">
        <f ca="1">IFERROR(__xludf.DUMMYFUNCTION("""COMPUTED_VALUE"""),"")</f>
        <v/>
      </c>
      <c r="Z200" s="3" t="str">
        <f ca="1">IFERROR(__xludf.DUMMYFUNCTION("""COMPUTED_VALUE"""),"")</f>
        <v/>
      </c>
      <c r="AA200" s="3" t="str">
        <f ca="1">IFERROR(__xludf.DUMMYFUNCTION("""COMPUTED_VALUE"""),"")</f>
        <v/>
      </c>
      <c r="AB200" s="3" t="str">
        <f ca="1">IFERROR(__xludf.DUMMYFUNCTION("""COMPUTED_VALUE"""),"")</f>
        <v/>
      </c>
      <c r="AC200" s="3" t="str">
        <f ca="1">IFERROR(__xludf.DUMMYFUNCTION("""COMPUTED_VALUE"""),"")</f>
        <v/>
      </c>
      <c r="AD200" s="15" t="str">
        <f ca="1">IFERROR(__xludf.DUMMYFUNCTION("""COMPUTED_VALUE"""),"")</f>
        <v/>
      </c>
    </row>
    <row r="201" spans="1:30" ht="12.75">
      <c r="A201" t="str">
        <f ca="1">IFERROR(__xludf.DUMMYFUNCTION("""COMPUTED_VALUE"""),"Bosnia and Herzegovina")</f>
        <v>Bosnia and Herzegovina</v>
      </c>
      <c r="B201" t="str">
        <f ca="1">IFERROR(__xludf.DUMMYFUNCTION("""COMPUTED_VALUE"""),"Europe")</f>
        <v>Europe</v>
      </c>
      <c r="C201" s="4" t="str">
        <f ca="1">IFERROR(__xludf.DUMMYFUNCTION("""COMPUTED_VALUE"""),"Mladen Ivanić")</f>
        <v>Mladen Ivanić</v>
      </c>
      <c r="D201" t="str">
        <f ca="1">IFERROR(__xludf.DUMMYFUNCTION("""COMPUTED_VALUE"""),"Head of state")</f>
        <v>Head of state</v>
      </c>
      <c r="E201" t="str">
        <f ca="1">IFERROR(__xludf.DUMMYFUNCTION("""COMPUTED_VALUE"""),"Male")</f>
        <v>Male</v>
      </c>
      <c r="F201" s="1">
        <f ca="1">IFERROR(__xludf.DUMMYFUNCTION("""COMPUTED_VALUE"""),59)</f>
        <v>59</v>
      </c>
      <c r="G201" t="str">
        <f ca="1">IFERROR(__xludf.DUMMYFUNCTION("""COMPUTED_VALUE"""),"Member of the Presidency")</f>
        <v>Member of the Presidency</v>
      </c>
      <c r="H201" s="10">
        <f ca="1">IFERROR(__xludf.DUMMYFUNCTION("""COMPUTED_VALUE"""),0)</f>
        <v>0</v>
      </c>
      <c r="I201" s="7" t="str">
        <f ca="1">IFERROR(__xludf.DUMMYFUNCTION("""COMPUTED_VALUE"""),"")</f>
        <v/>
      </c>
      <c r="J201" s="12" t="str">
        <f ca="1">IFERROR(__xludf.DUMMYFUNCTION("""COMPUTED_VALUE"""),"")</f>
        <v/>
      </c>
      <c r="K201" s="8" t="str">
        <f ca="1">IFERROR(__xludf.DUMMYFUNCTION("""COMPUTED_VALUE"""),"")</f>
        <v/>
      </c>
      <c r="L201" s="12" t="str">
        <f ca="1">IFERROR(__xludf.DUMMYFUNCTION("""COMPUTED_VALUE"""),"")</f>
        <v/>
      </c>
      <c r="M201" s="12" t="str">
        <f ca="1">IFERROR(__xludf.DUMMYFUNCTION("""COMPUTED_VALUE"""),"")</f>
        <v/>
      </c>
      <c r="N201" s="12" t="str">
        <f ca="1">IFERROR(__xludf.DUMMYFUNCTION("""COMPUTED_VALUE"""),"")</f>
        <v/>
      </c>
      <c r="O201" s="8" t="str">
        <f ca="1">IFERROR(__xludf.DUMMYFUNCTION("""COMPUTED_VALUE"""),"")</f>
        <v/>
      </c>
      <c r="P201" s="12" t="str">
        <f ca="1">IFERROR(__xludf.DUMMYFUNCTION("""COMPUTED_VALUE"""),"")</f>
        <v/>
      </c>
      <c r="Q201" s="12" t="str">
        <f ca="1">IFERROR(__xludf.DUMMYFUNCTION("""COMPUTED_VALUE"""),"")</f>
        <v/>
      </c>
      <c r="R201" s="8" t="str">
        <f ca="1">IFERROR(__xludf.DUMMYFUNCTION("""COMPUTED_VALUE"""),"")</f>
        <v/>
      </c>
      <c r="S201" s="3" t="str">
        <f ca="1">IFERROR(__xludf.DUMMYFUNCTION("""COMPUTED_VALUE"""),"")</f>
        <v/>
      </c>
      <c r="T201" s="8" t="str">
        <f ca="1">IFERROR(__xludf.DUMMYFUNCTION("""COMPUTED_VALUE"""),"")</f>
        <v/>
      </c>
      <c r="U201" s="3" t="str">
        <f ca="1">IFERROR(__xludf.DUMMYFUNCTION("""COMPUTED_VALUE"""),"")</f>
        <v/>
      </c>
      <c r="V201" s="8" t="str">
        <f ca="1">IFERROR(__xludf.DUMMYFUNCTION("""COMPUTED_VALUE"""),"")</f>
        <v/>
      </c>
      <c r="W201" s="3" t="str">
        <f ca="1">IFERROR(__xludf.DUMMYFUNCTION("""COMPUTED_VALUE"""),"")</f>
        <v/>
      </c>
      <c r="X201" s="3" t="str">
        <f ca="1">IFERROR(__xludf.DUMMYFUNCTION("""COMPUTED_VALUE"""),"")</f>
        <v/>
      </c>
      <c r="Y201" s="8" t="str">
        <f ca="1">IFERROR(__xludf.DUMMYFUNCTION("""COMPUTED_VALUE"""),"")</f>
        <v/>
      </c>
      <c r="Z201" s="3" t="str">
        <f ca="1">IFERROR(__xludf.DUMMYFUNCTION("""COMPUTED_VALUE"""),"")</f>
        <v/>
      </c>
      <c r="AA201" s="3" t="str">
        <f ca="1">IFERROR(__xludf.DUMMYFUNCTION("""COMPUTED_VALUE"""),"")</f>
        <v/>
      </c>
      <c r="AB201" s="3" t="str">
        <f ca="1">IFERROR(__xludf.DUMMYFUNCTION("""COMPUTED_VALUE"""),"")</f>
        <v/>
      </c>
      <c r="AC201" s="3" t="str">
        <f ca="1">IFERROR(__xludf.DUMMYFUNCTION("""COMPUTED_VALUE"""),"")</f>
        <v/>
      </c>
      <c r="AD201" s="15" t="str">
        <f ca="1">IFERROR(__xludf.DUMMYFUNCTION("""COMPUTED_VALUE"""),"")</f>
        <v/>
      </c>
    </row>
    <row r="202" spans="1:30" ht="12.75">
      <c r="A202" t="str">
        <f ca="1">IFERROR(__xludf.DUMMYFUNCTION("""COMPUTED_VALUE"""),"Bosnia and Herzegovina")</f>
        <v>Bosnia and Herzegovina</v>
      </c>
      <c r="B202" t="str">
        <f ca="1">IFERROR(__xludf.DUMMYFUNCTION("""COMPUTED_VALUE"""),"Europe")</f>
        <v>Europe</v>
      </c>
      <c r="C202" s="4" t="str">
        <f ca="1">IFERROR(__xludf.DUMMYFUNCTION("""COMPUTED_VALUE"""),"Dragan Čović")</f>
        <v>Dragan Čović</v>
      </c>
      <c r="D202" t="str">
        <f ca="1">IFERROR(__xludf.DUMMYFUNCTION("""COMPUTED_VALUE"""),"Head of state")</f>
        <v>Head of state</v>
      </c>
      <c r="E202" t="str">
        <f ca="1">IFERROR(__xludf.DUMMYFUNCTION("""COMPUTED_VALUE"""),"Male")</f>
        <v>Male</v>
      </c>
      <c r="F202" s="1">
        <f ca="1">IFERROR(__xludf.DUMMYFUNCTION("""COMPUTED_VALUE"""),61)</f>
        <v>61</v>
      </c>
      <c r="G202" t="str">
        <f ca="1">IFERROR(__xludf.DUMMYFUNCTION("""COMPUTED_VALUE"""),"Chairman of the Presidency")</f>
        <v>Chairman of the Presidency</v>
      </c>
      <c r="H202" s="10">
        <f ca="1">IFERROR(__xludf.DUMMYFUNCTION("""COMPUTED_VALUE"""),0)</f>
        <v>0</v>
      </c>
      <c r="I202" s="7" t="str">
        <f ca="1">IFERROR(__xludf.DUMMYFUNCTION("""COMPUTED_VALUE"""),"")</f>
        <v/>
      </c>
      <c r="J202" s="12" t="str">
        <f ca="1">IFERROR(__xludf.DUMMYFUNCTION("""COMPUTED_VALUE"""),"")</f>
        <v/>
      </c>
      <c r="K202" s="8" t="str">
        <f ca="1">IFERROR(__xludf.DUMMYFUNCTION("""COMPUTED_VALUE"""),"")</f>
        <v/>
      </c>
      <c r="L202" s="12" t="str">
        <f ca="1">IFERROR(__xludf.DUMMYFUNCTION("""COMPUTED_VALUE"""),"")</f>
        <v/>
      </c>
      <c r="M202" s="12" t="str">
        <f ca="1">IFERROR(__xludf.DUMMYFUNCTION("""COMPUTED_VALUE"""),"")</f>
        <v/>
      </c>
      <c r="N202" s="12" t="str">
        <f ca="1">IFERROR(__xludf.DUMMYFUNCTION("""COMPUTED_VALUE"""),"")</f>
        <v/>
      </c>
      <c r="O202" s="8" t="str">
        <f ca="1">IFERROR(__xludf.DUMMYFUNCTION("""COMPUTED_VALUE"""),"")</f>
        <v/>
      </c>
      <c r="P202" s="12" t="str">
        <f ca="1">IFERROR(__xludf.DUMMYFUNCTION("""COMPUTED_VALUE"""),"")</f>
        <v/>
      </c>
      <c r="Q202" s="12" t="str">
        <f ca="1">IFERROR(__xludf.DUMMYFUNCTION("""COMPUTED_VALUE"""),"")</f>
        <v/>
      </c>
      <c r="R202" s="8" t="str">
        <f ca="1">IFERROR(__xludf.DUMMYFUNCTION("""COMPUTED_VALUE"""),"")</f>
        <v/>
      </c>
      <c r="S202" s="3" t="str">
        <f ca="1">IFERROR(__xludf.DUMMYFUNCTION("""COMPUTED_VALUE"""),"")</f>
        <v/>
      </c>
      <c r="T202" s="8" t="str">
        <f ca="1">IFERROR(__xludf.DUMMYFUNCTION("""COMPUTED_VALUE"""),"")</f>
        <v/>
      </c>
      <c r="U202" s="3" t="str">
        <f ca="1">IFERROR(__xludf.DUMMYFUNCTION("""COMPUTED_VALUE"""),"")</f>
        <v/>
      </c>
      <c r="V202" s="8" t="str">
        <f ca="1">IFERROR(__xludf.DUMMYFUNCTION("""COMPUTED_VALUE"""),"")</f>
        <v/>
      </c>
      <c r="W202" s="3" t="str">
        <f ca="1">IFERROR(__xludf.DUMMYFUNCTION("""COMPUTED_VALUE"""),"")</f>
        <v/>
      </c>
      <c r="X202" s="3" t="str">
        <f ca="1">IFERROR(__xludf.DUMMYFUNCTION("""COMPUTED_VALUE"""),"")</f>
        <v/>
      </c>
      <c r="Y202" s="8" t="str">
        <f ca="1">IFERROR(__xludf.DUMMYFUNCTION("""COMPUTED_VALUE"""),"")</f>
        <v/>
      </c>
      <c r="Z202" s="3" t="str">
        <f ca="1">IFERROR(__xludf.DUMMYFUNCTION("""COMPUTED_VALUE"""),"")</f>
        <v/>
      </c>
      <c r="AA202" s="3" t="str">
        <f ca="1">IFERROR(__xludf.DUMMYFUNCTION("""COMPUTED_VALUE"""),"")</f>
        <v/>
      </c>
      <c r="AB202" s="3" t="str">
        <f ca="1">IFERROR(__xludf.DUMMYFUNCTION("""COMPUTED_VALUE"""),"")</f>
        <v/>
      </c>
      <c r="AC202" s="3" t="str">
        <f ca="1">IFERROR(__xludf.DUMMYFUNCTION("""COMPUTED_VALUE"""),"")</f>
        <v/>
      </c>
      <c r="AD202" s="15" t="str">
        <f ca="1">IFERROR(__xludf.DUMMYFUNCTION("""COMPUTED_VALUE"""),"")</f>
        <v/>
      </c>
    </row>
    <row r="203" spans="1:30" ht="12.75">
      <c r="A203" t="str">
        <f ca="1">IFERROR(__xludf.DUMMYFUNCTION("""COMPUTED_VALUE"""),"Bosnia and Herzegovina")</f>
        <v>Bosnia and Herzegovina</v>
      </c>
      <c r="B203" t="str">
        <f ca="1">IFERROR(__xludf.DUMMYFUNCTION("""COMPUTED_VALUE"""),"Europe")</f>
        <v>Europe</v>
      </c>
      <c r="C203" s="4" t="str">
        <f ca="1">IFERROR(__xludf.DUMMYFUNCTION("""COMPUTED_VALUE"""),"Denis Zvizdić")</f>
        <v>Denis Zvizdić</v>
      </c>
      <c r="D203" t="str">
        <f ca="1">IFERROR(__xludf.DUMMYFUNCTION("""COMPUTED_VALUE"""),"Head of government")</f>
        <v>Head of government</v>
      </c>
      <c r="E203" t="str">
        <f ca="1">IFERROR(__xludf.DUMMYFUNCTION("""COMPUTED_VALUE"""),"Male")</f>
        <v>Male</v>
      </c>
      <c r="F203" s="1">
        <f ca="1">IFERROR(__xludf.DUMMYFUNCTION("""COMPUTED_VALUE"""),53)</f>
        <v>53</v>
      </c>
      <c r="G203" t="str">
        <f ca="1">IFERROR(__xludf.DUMMYFUNCTION("""COMPUTED_VALUE"""),"Chairman of the Council of Ministers")</f>
        <v>Chairman of the Council of Ministers</v>
      </c>
      <c r="H203" s="10">
        <f ca="1">IFERROR(__xludf.DUMMYFUNCTION("""COMPUTED_VALUE"""),0)</f>
        <v>0</v>
      </c>
      <c r="I203" s="7" t="str">
        <f ca="1">IFERROR(__xludf.DUMMYFUNCTION("""COMPUTED_VALUE"""),"")</f>
        <v/>
      </c>
      <c r="J203" s="12" t="str">
        <f ca="1">IFERROR(__xludf.DUMMYFUNCTION("""COMPUTED_VALUE"""),"")</f>
        <v/>
      </c>
      <c r="K203" s="8" t="str">
        <f ca="1">IFERROR(__xludf.DUMMYFUNCTION("""COMPUTED_VALUE"""),"")</f>
        <v/>
      </c>
      <c r="L203" s="12" t="str">
        <f ca="1">IFERROR(__xludf.DUMMYFUNCTION("""COMPUTED_VALUE"""),"")</f>
        <v/>
      </c>
      <c r="M203" s="12" t="str">
        <f ca="1">IFERROR(__xludf.DUMMYFUNCTION("""COMPUTED_VALUE"""),"")</f>
        <v/>
      </c>
      <c r="N203" s="12" t="str">
        <f ca="1">IFERROR(__xludf.DUMMYFUNCTION("""COMPUTED_VALUE"""),"")</f>
        <v/>
      </c>
      <c r="O203" s="8" t="str">
        <f ca="1">IFERROR(__xludf.DUMMYFUNCTION("""COMPUTED_VALUE"""),"")</f>
        <v/>
      </c>
      <c r="P203" s="12" t="str">
        <f ca="1">IFERROR(__xludf.DUMMYFUNCTION("""COMPUTED_VALUE"""),"")</f>
        <v/>
      </c>
      <c r="Q203" s="12" t="str">
        <f ca="1">IFERROR(__xludf.DUMMYFUNCTION("""COMPUTED_VALUE"""),"")</f>
        <v/>
      </c>
      <c r="R203" s="8" t="str">
        <f ca="1">IFERROR(__xludf.DUMMYFUNCTION("""COMPUTED_VALUE"""),"")</f>
        <v/>
      </c>
      <c r="S203" s="3" t="str">
        <f ca="1">IFERROR(__xludf.DUMMYFUNCTION("""COMPUTED_VALUE"""),"")</f>
        <v/>
      </c>
      <c r="T203" s="8" t="str">
        <f ca="1">IFERROR(__xludf.DUMMYFUNCTION("""COMPUTED_VALUE"""),"")</f>
        <v/>
      </c>
      <c r="U203" s="3" t="str">
        <f ca="1">IFERROR(__xludf.DUMMYFUNCTION("""COMPUTED_VALUE"""),"")</f>
        <v/>
      </c>
      <c r="V203" s="8" t="str">
        <f ca="1">IFERROR(__xludf.DUMMYFUNCTION("""COMPUTED_VALUE"""),"")</f>
        <v/>
      </c>
      <c r="W203" s="3" t="str">
        <f ca="1">IFERROR(__xludf.DUMMYFUNCTION("""COMPUTED_VALUE"""),"")</f>
        <v/>
      </c>
      <c r="X203" s="3" t="str">
        <f ca="1">IFERROR(__xludf.DUMMYFUNCTION("""COMPUTED_VALUE"""),"")</f>
        <v/>
      </c>
      <c r="Y203" s="8" t="str">
        <f ca="1">IFERROR(__xludf.DUMMYFUNCTION("""COMPUTED_VALUE"""),"")</f>
        <v/>
      </c>
      <c r="Z203" s="3" t="str">
        <f ca="1">IFERROR(__xludf.DUMMYFUNCTION("""COMPUTED_VALUE"""),"")</f>
        <v/>
      </c>
      <c r="AA203" s="3" t="str">
        <f ca="1">IFERROR(__xludf.DUMMYFUNCTION("""COMPUTED_VALUE"""),"")</f>
        <v/>
      </c>
      <c r="AB203" s="3" t="str">
        <f ca="1">IFERROR(__xludf.DUMMYFUNCTION("""COMPUTED_VALUE"""),"")</f>
        <v/>
      </c>
      <c r="AC203" s="3" t="str">
        <f ca="1">IFERROR(__xludf.DUMMYFUNCTION("""COMPUTED_VALUE"""),"")</f>
        <v/>
      </c>
      <c r="AD203" s="15" t="str">
        <f ca="1">IFERROR(__xludf.DUMMYFUNCTION("""COMPUTED_VALUE"""),"")</f>
        <v/>
      </c>
    </row>
    <row r="204" spans="1:30" ht="12.75">
      <c r="A204" t="str">
        <f ca="1">IFERROR(__xludf.DUMMYFUNCTION("""COMPUTED_VALUE"""),"Bosnia and Herzegovina")</f>
        <v>Bosnia and Herzegovina</v>
      </c>
      <c r="B204" t="str">
        <f ca="1">IFERROR(__xludf.DUMMYFUNCTION("""COMPUTED_VALUE"""),"Europe")</f>
        <v>Europe</v>
      </c>
      <c r="C204" s="4" t="str">
        <f ca="1">IFERROR(__xludf.DUMMYFUNCTION("""COMPUTED_VALUE"""),"Bakir Izetbegović")</f>
        <v>Bakir Izetbegović</v>
      </c>
      <c r="D204" t="str">
        <f ca="1">IFERROR(__xludf.DUMMYFUNCTION("""COMPUTED_VALUE"""),"Head of state")</f>
        <v>Head of state</v>
      </c>
      <c r="E204" t="str">
        <f ca="1">IFERROR(__xludf.DUMMYFUNCTION("""COMPUTED_VALUE"""),"Male")</f>
        <v>Male</v>
      </c>
      <c r="F204" s="1">
        <f ca="1">IFERROR(__xludf.DUMMYFUNCTION("""COMPUTED_VALUE"""),61)</f>
        <v>61</v>
      </c>
      <c r="G204" t="str">
        <f ca="1">IFERROR(__xludf.DUMMYFUNCTION("""COMPUTED_VALUE"""),"Member of the Presidency")</f>
        <v>Member of the Presidency</v>
      </c>
      <c r="H204" s="10">
        <f ca="1">IFERROR(__xludf.DUMMYFUNCTION("""COMPUTED_VALUE"""),0)</f>
        <v>0</v>
      </c>
      <c r="I204" s="7" t="str">
        <f ca="1">IFERROR(__xludf.DUMMYFUNCTION("""COMPUTED_VALUE"""),"")</f>
        <v/>
      </c>
      <c r="J204" s="12" t="str">
        <f ca="1">IFERROR(__xludf.DUMMYFUNCTION("""COMPUTED_VALUE"""),"")</f>
        <v/>
      </c>
      <c r="K204" s="8" t="str">
        <f ca="1">IFERROR(__xludf.DUMMYFUNCTION("""COMPUTED_VALUE"""),"")</f>
        <v/>
      </c>
      <c r="L204" s="12" t="str">
        <f ca="1">IFERROR(__xludf.DUMMYFUNCTION("""COMPUTED_VALUE"""),"")</f>
        <v/>
      </c>
      <c r="M204" s="12" t="str">
        <f ca="1">IFERROR(__xludf.DUMMYFUNCTION("""COMPUTED_VALUE"""),"")</f>
        <v/>
      </c>
      <c r="N204" s="12" t="str">
        <f ca="1">IFERROR(__xludf.DUMMYFUNCTION("""COMPUTED_VALUE"""),"")</f>
        <v/>
      </c>
      <c r="O204" s="8" t="str">
        <f ca="1">IFERROR(__xludf.DUMMYFUNCTION("""COMPUTED_VALUE"""),"")</f>
        <v/>
      </c>
      <c r="P204" s="12" t="str">
        <f ca="1">IFERROR(__xludf.DUMMYFUNCTION("""COMPUTED_VALUE"""),"")</f>
        <v/>
      </c>
      <c r="Q204" s="12" t="str">
        <f ca="1">IFERROR(__xludf.DUMMYFUNCTION("""COMPUTED_VALUE"""),"")</f>
        <v/>
      </c>
      <c r="R204" s="8" t="str">
        <f ca="1">IFERROR(__xludf.DUMMYFUNCTION("""COMPUTED_VALUE"""),"")</f>
        <v/>
      </c>
      <c r="S204" s="3" t="str">
        <f ca="1">IFERROR(__xludf.DUMMYFUNCTION("""COMPUTED_VALUE"""),"")</f>
        <v/>
      </c>
      <c r="T204" s="8" t="str">
        <f ca="1">IFERROR(__xludf.DUMMYFUNCTION("""COMPUTED_VALUE"""),"")</f>
        <v/>
      </c>
      <c r="U204" s="3" t="str">
        <f ca="1">IFERROR(__xludf.DUMMYFUNCTION("""COMPUTED_VALUE"""),"")</f>
        <v/>
      </c>
      <c r="V204" s="8" t="str">
        <f ca="1">IFERROR(__xludf.DUMMYFUNCTION("""COMPUTED_VALUE"""),"")</f>
        <v/>
      </c>
      <c r="W204" s="3" t="str">
        <f ca="1">IFERROR(__xludf.DUMMYFUNCTION("""COMPUTED_VALUE"""),"")</f>
        <v/>
      </c>
      <c r="X204" s="3" t="str">
        <f ca="1">IFERROR(__xludf.DUMMYFUNCTION("""COMPUTED_VALUE"""),"")</f>
        <v/>
      </c>
      <c r="Y204" s="8" t="str">
        <f ca="1">IFERROR(__xludf.DUMMYFUNCTION("""COMPUTED_VALUE"""),"")</f>
        <v/>
      </c>
      <c r="Z204" s="3" t="str">
        <f ca="1">IFERROR(__xludf.DUMMYFUNCTION("""COMPUTED_VALUE"""),"")</f>
        <v/>
      </c>
      <c r="AA204" s="3" t="str">
        <f ca="1">IFERROR(__xludf.DUMMYFUNCTION("""COMPUTED_VALUE"""),"")</f>
        <v/>
      </c>
      <c r="AB204" s="3" t="str">
        <f ca="1">IFERROR(__xludf.DUMMYFUNCTION("""COMPUTED_VALUE"""),"")</f>
        <v/>
      </c>
      <c r="AC204" s="3" t="str">
        <f ca="1">IFERROR(__xludf.DUMMYFUNCTION("""COMPUTED_VALUE"""),"")</f>
        <v/>
      </c>
      <c r="AD204" s="15" t="str">
        <f ca="1">IFERROR(__xludf.DUMMYFUNCTION("""COMPUTED_VALUE"""),"")</f>
        <v/>
      </c>
    </row>
    <row r="205" spans="1:30" ht="12.75">
      <c r="A205" t="str">
        <f ca="1">IFERROR(__xludf.DUMMYFUNCTION("""COMPUTED_VALUE"""),"Brunei")</f>
        <v>Brunei</v>
      </c>
      <c r="B205" t="str">
        <f ca="1">IFERROR(__xludf.DUMMYFUNCTION("""COMPUTED_VALUE"""),"Asia")</f>
        <v>Asia</v>
      </c>
      <c r="C205" s="4" t="str">
        <f ca="1">IFERROR(__xludf.DUMMYFUNCTION("""COMPUTED_VALUE"""),"Hassanal Bolkiah")</f>
        <v>Hassanal Bolkiah</v>
      </c>
      <c r="D205" t="str">
        <f ca="1">IFERROR(__xludf.DUMMYFUNCTION("""COMPUTED_VALUE"""),"Head of both state and government")</f>
        <v>Head of both state and government</v>
      </c>
      <c r="E205" t="str">
        <f ca="1">IFERROR(__xludf.DUMMYFUNCTION("""COMPUTED_VALUE"""),"Male")</f>
        <v>Male</v>
      </c>
      <c r="F205" s="1">
        <f ca="1">IFERROR(__xludf.DUMMYFUNCTION("""COMPUTED_VALUE"""),71)</f>
        <v>71</v>
      </c>
      <c r="G205" t="str">
        <f ca="1">IFERROR(__xludf.DUMMYFUNCTION("""COMPUTED_VALUE"""),"Sultan, Prime Minister")</f>
        <v>Sultan, Prime Minister</v>
      </c>
      <c r="H205" s="10">
        <f ca="1">IFERROR(__xludf.DUMMYFUNCTION("""COMPUTED_VALUE"""),0)</f>
        <v>0</v>
      </c>
      <c r="I205" s="7" t="str">
        <f ca="1">IFERROR(__xludf.DUMMYFUNCTION("""COMPUTED_VALUE"""),"")</f>
        <v/>
      </c>
      <c r="J205" s="12" t="str">
        <f ca="1">IFERROR(__xludf.DUMMYFUNCTION("""COMPUTED_VALUE"""),"")</f>
        <v/>
      </c>
      <c r="K205" s="8" t="str">
        <f ca="1">IFERROR(__xludf.DUMMYFUNCTION("""COMPUTED_VALUE"""),"")</f>
        <v/>
      </c>
      <c r="L205" s="12" t="str">
        <f ca="1">IFERROR(__xludf.DUMMYFUNCTION("""COMPUTED_VALUE"""),"")</f>
        <v/>
      </c>
      <c r="M205" s="12" t="str">
        <f ca="1">IFERROR(__xludf.DUMMYFUNCTION("""COMPUTED_VALUE"""),"")</f>
        <v/>
      </c>
      <c r="N205" s="12" t="str">
        <f ca="1">IFERROR(__xludf.DUMMYFUNCTION("""COMPUTED_VALUE"""),"")</f>
        <v/>
      </c>
      <c r="O205" s="8" t="str">
        <f ca="1">IFERROR(__xludf.DUMMYFUNCTION("""COMPUTED_VALUE"""),"")</f>
        <v/>
      </c>
      <c r="P205" s="12" t="str">
        <f ca="1">IFERROR(__xludf.DUMMYFUNCTION("""COMPUTED_VALUE"""),"")</f>
        <v/>
      </c>
      <c r="Q205" s="12" t="str">
        <f ca="1">IFERROR(__xludf.DUMMYFUNCTION("""COMPUTED_VALUE"""),"")</f>
        <v/>
      </c>
      <c r="R205" s="8" t="str">
        <f ca="1">IFERROR(__xludf.DUMMYFUNCTION("""COMPUTED_VALUE"""),"")</f>
        <v/>
      </c>
      <c r="S205" s="3" t="str">
        <f ca="1">IFERROR(__xludf.DUMMYFUNCTION("""COMPUTED_VALUE"""),"")</f>
        <v/>
      </c>
      <c r="T205" s="8" t="str">
        <f ca="1">IFERROR(__xludf.DUMMYFUNCTION("""COMPUTED_VALUE"""),"")</f>
        <v/>
      </c>
      <c r="U205" s="3" t="str">
        <f ca="1">IFERROR(__xludf.DUMMYFUNCTION("""COMPUTED_VALUE"""),"")</f>
        <v/>
      </c>
      <c r="V205" s="8" t="str">
        <f ca="1">IFERROR(__xludf.DUMMYFUNCTION("""COMPUTED_VALUE"""),"")</f>
        <v/>
      </c>
      <c r="W205" s="3" t="str">
        <f ca="1">IFERROR(__xludf.DUMMYFUNCTION("""COMPUTED_VALUE"""),"")</f>
        <v/>
      </c>
      <c r="X205" s="3" t="str">
        <f ca="1">IFERROR(__xludf.DUMMYFUNCTION("""COMPUTED_VALUE"""),"")</f>
        <v/>
      </c>
      <c r="Y205" s="8" t="str">
        <f ca="1">IFERROR(__xludf.DUMMYFUNCTION("""COMPUTED_VALUE"""),"")</f>
        <v/>
      </c>
      <c r="Z205" s="3" t="str">
        <f ca="1">IFERROR(__xludf.DUMMYFUNCTION("""COMPUTED_VALUE"""),"")</f>
        <v/>
      </c>
      <c r="AA205" s="3" t="str">
        <f ca="1">IFERROR(__xludf.DUMMYFUNCTION("""COMPUTED_VALUE"""),"")</f>
        <v/>
      </c>
      <c r="AB205" s="3" t="str">
        <f ca="1">IFERROR(__xludf.DUMMYFUNCTION("""COMPUTED_VALUE"""),"")</f>
        <v/>
      </c>
      <c r="AC205" s="3" t="str">
        <f ca="1">IFERROR(__xludf.DUMMYFUNCTION("""COMPUTED_VALUE"""),"")</f>
        <v/>
      </c>
      <c r="AD205" s="15" t="str">
        <f ca="1">IFERROR(__xludf.DUMMYFUNCTION("""COMPUTED_VALUE"""),"")</f>
        <v/>
      </c>
    </row>
    <row r="206" spans="1:30" ht="12.75">
      <c r="A206" t="str">
        <f ca="1">IFERROR(__xludf.DUMMYFUNCTION("""COMPUTED_VALUE"""),"Bulgaria")</f>
        <v>Bulgaria</v>
      </c>
      <c r="B206" t="str">
        <f ca="1">IFERROR(__xludf.DUMMYFUNCTION("""COMPUTED_VALUE"""),"Europe")</f>
        <v>Europe</v>
      </c>
      <c r="C206" s="4" t="str">
        <f ca="1">IFERROR(__xludf.DUMMYFUNCTION("""COMPUTED_VALUE"""),"Rumen Radev")</f>
        <v>Rumen Radev</v>
      </c>
      <c r="D206" t="str">
        <f ca="1">IFERROR(__xludf.DUMMYFUNCTION("""COMPUTED_VALUE"""),"Head of state")</f>
        <v>Head of state</v>
      </c>
      <c r="E206" t="str">
        <f ca="1">IFERROR(__xludf.DUMMYFUNCTION("""COMPUTED_VALUE"""),"Male")</f>
        <v>Male</v>
      </c>
      <c r="F206" s="1">
        <f ca="1">IFERROR(__xludf.DUMMYFUNCTION("""COMPUTED_VALUE"""),54)</f>
        <v>54</v>
      </c>
      <c r="G206" t="str">
        <f ca="1">IFERROR(__xludf.DUMMYFUNCTION("""COMPUTED_VALUE"""),"President")</f>
        <v>President</v>
      </c>
      <c r="H206" s="10">
        <f ca="1">IFERROR(__xludf.DUMMYFUNCTION("""COMPUTED_VALUE"""),0)</f>
        <v>0</v>
      </c>
      <c r="I206" s="7" t="str">
        <f ca="1">IFERROR(__xludf.DUMMYFUNCTION("""COMPUTED_VALUE"""),"")</f>
        <v/>
      </c>
      <c r="J206" s="12" t="str">
        <f ca="1">IFERROR(__xludf.DUMMYFUNCTION("""COMPUTED_VALUE"""),"")</f>
        <v/>
      </c>
      <c r="K206" s="8" t="str">
        <f ca="1">IFERROR(__xludf.DUMMYFUNCTION("""COMPUTED_VALUE"""),"")</f>
        <v/>
      </c>
      <c r="L206" s="12" t="str">
        <f ca="1">IFERROR(__xludf.DUMMYFUNCTION("""COMPUTED_VALUE"""),"")</f>
        <v/>
      </c>
      <c r="M206" s="12" t="str">
        <f ca="1">IFERROR(__xludf.DUMMYFUNCTION("""COMPUTED_VALUE"""),"")</f>
        <v/>
      </c>
      <c r="N206" s="12" t="str">
        <f ca="1">IFERROR(__xludf.DUMMYFUNCTION("""COMPUTED_VALUE"""),"")</f>
        <v/>
      </c>
      <c r="O206" s="8" t="str">
        <f ca="1">IFERROR(__xludf.DUMMYFUNCTION("""COMPUTED_VALUE"""),"")</f>
        <v/>
      </c>
      <c r="P206" s="12" t="str">
        <f ca="1">IFERROR(__xludf.DUMMYFUNCTION("""COMPUTED_VALUE"""),"")</f>
        <v/>
      </c>
      <c r="Q206" s="12" t="str">
        <f ca="1">IFERROR(__xludf.DUMMYFUNCTION("""COMPUTED_VALUE"""),"")</f>
        <v/>
      </c>
      <c r="R206" s="8" t="str">
        <f ca="1">IFERROR(__xludf.DUMMYFUNCTION("""COMPUTED_VALUE"""),"")</f>
        <v/>
      </c>
      <c r="S206" s="3" t="str">
        <f ca="1">IFERROR(__xludf.DUMMYFUNCTION("""COMPUTED_VALUE"""),"")</f>
        <v/>
      </c>
      <c r="T206" s="8" t="str">
        <f ca="1">IFERROR(__xludf.DUMMYFUNCTION("""COMPUTED_VALUE"""),"")</f>
        <v/>
      </c>
      <c r="U206" s="3" t="str">
        <f ca="1">IFERROR(__xludf.DUMMYFUNCTION("""COMPUTED_VALUE"""),"")</f>
        <v/>
      </c>
      <c r="V206" s="8" t="str">
        <f ca="1">IFERROR(__xludf.DUMMYFUNCTION("""COMPUTED_VALUE"""),"")</f>
        <v/>
      </c>
      <c r="W206" s="3" t="str">
        <f ca="1">IFERROR(__xludf.DUMMYFUNCTION("""COMPUTED_VALUE"""),"")</f>
        <v/>
      </c>
      <c r="X206" s="3" t="str">
        <f ca="1">IFERROR(__xludf.DUMMYFUNCTION("""COMPUTED_VALUE"""),"")</f>
        <v/>
      </c>
      <c r="Y206" s="8" t="str">
        <f ca="1">IFERROR(__xludf.DUMMYFUNCTION("""COMPUTED_VALUE"""),"")</f>
        <v/>
      </c>
      <c r="Z206" s="3" t="str">
        <f ca="1">IFERROR(__xludf.DUMMYFUNCTION("""COMPUTED_VALUE"""),"")</f>
        <v/>
      </c>
      <c r="AA206" s="3" t="str">
        <f ca="1">IFERROR(__xludf.DUMMYFUNCTION("""COMPUTED_VALUE"""),"")</f>
        <v/>
      </c>
      <c r="AB206" s="3" t="str">
        <f ca="1">IFERROR(__xludf.DUMMYFUNCTION("""COMPUTED_VALUE"""),"")</f>
        <v/>
      </c>
      <c r="AC206" s="3" t="str">
        <f ca="1">IFERROR(__xludf.DUMMYFUNCTION("""COMPUTED_VALUE"""),"")</f>
        <v/>
      </c>
      <c r="AD206" s="15" t="str">
        <f ca="1">IFERROR(__xludf.DUMMYFUNCTION("""COMPUTED_VALUE"""),"")</f>
        <v/>
      </c>
    </row>
    <row r="207" spans="1:30" ht="12.75">
      <c r="A207" t="str">
        <f ca="1">IFERROR(__xludf.DUMMYFUNCTION("""COMPUTED_VALUE"""),"Bulgaria")</f>
        <v>Bulgaria</v>
      </c>
      <c r="B207" t="str">
        <f ca="1">IFERROR(__xludf.DUMMYFUNCTION("""COMPUTED_VALUE"""),"Europe")</f>
        <v>Europe</v>
      </c>
      <c r="C207" s="4" t="str">
        <f ca="1">IFERROR(__xludf.DUMMYFUNCTION("""COMPUTED_VALUE"""),"Boyko Borisov")</f>
        <v>Boyko Borisov</v>
      </c>
      <c r="D207" t="str">
        <f ca="1">IFERROR(__xludf.DUMMYFUNCTION("""COMPUTED_VALUE"""),"Head of government")</f>
        <v>Head of government</v>
      </c>
      <c r="E207" t="str">
        <f ca="1">IFERROR(__xludf.DUMMYFUNCTION("""COMPUTED_VALUE"""),"Male")</f>
        <v>Male</v>
      </c>
      <c r="F207" s="1">
        <f ca="1">IFERROR(__xludf.DUMMYFUNCTION("""COMPUTED_VALUE"""),58)</f>
        <v>58</v>
      </c>
      <c r="G207" t="str">
        <f ca="1">IFERROR(__xludf.DUMMYFUNCTION("""COMPUTED_VALUE"""),"Prime Minister")</f>
        <v>Prime Minister</v>
      </c>
      <c r="H207" s="10">
        <f ca="1">IFERROR(__xludf.DUMMYFUNCTION("""COMPUTED_VALUE"""),0)</f>
        <v>0</v>
      </c>
      <c r="I207" s="7" t="str">
        <f ca="1">IFERROR(__xludf.DUMMYFUNCTION("""COMPUTED_VALUE"""),"")</f>
        <v/>
      </c>
      <c r="J207" s="12" t="str">
        <f ca="1">IFERROR(__xludf.DUMMYFUNCTION("""COMPUTED_VALUE"""),"")</f>
        <v/>
      </c>
      <c r="K207" s="8" t="str">
        <f ca="1">IFERROR(__xludf.DUMMYFUNCTION("""COMPUTED_VALUE"""),"")</f>
        <v/>
      </c>
      <c r="L207" s="12" t="str">
        <f ca="1">IFERROR(__xludf.DUMMYFUNCTION("""COMPUTED_VALUE"""),"")</f>
        <v/>
      </c>
      <c r="M207" s="12" t="str">
        <f ca="1">IFERROR(__xludf.DUMMYFUNCTION("""COMPUTED_VALUE"""),"")</f>
        <v/>
      </c>
      <c r="N207" s="12" t="str">
        <f ca="1">IFERROR(__xludf.DUMMYFUNCTION("""COMPUTED_VALUE"""),"")</f>
        <v/>
      </c>
      <c r="O207" s="8" t="str">
        <f ca="1">IFERROR(__xludf.DUMMYFUNCTION("""COMPUTED_VALUE"""),"")</f>
        <v/>
      </c>
      <c r="P207" s="12" t="str">
        <f ca="1">IFERROR(__xludf.DUMMYFUNCTION("""COMPUTED_VALUE"""),"")</f>
        <v/>
      </c>
      <c r="Q207" s="12" t="str">
        <f ca="1">IFERROR(__xludf.DUMMYFUNCTION("""COMPUTED_VALUE"""),"")</f>
        <v/>
      </c>
      <c r="R207" s="8" t="str">
        <f ca="1">IFERROR(__xludf.DUMMYFUNCTION("""COMPUTED_VALUE"""),"")</f>
        <v/>
      </c>
      <c r="S207" s="3" t="str">
        <f ca="1">IFERROR(__xludf.DUMMYFUNCTION("""COMPUTED_VALUE"""),"")</f>
        <v/>
      </c>
      <c r="T207" s="8" t="str">
        <f ca="1">IFERROR(__xludf.DUMMYFUNCTION("""COMPUTED_VALUE"""),"")</f>
        <v/>
      </c>
      <c r="U207" s="3" t="str">
        <f ca="1">IFERROR(__xludf.DUMMYFUNCTION("""COMPUTED_VALUE"""),"")</f>
        <v/>
      </c>
      <c r="V207" s="8" t="str">
        <f ca="1">IFERROR(__xludf.DUMMYFUNCTION("""COMPUTED_VALUE"""),"")</f>
        <v/>
      </c>
      <c r="W207" s="3" t="str">
        <f ca="1">IFERROR(__xludf.DUMMYFUNCTION("""COMPUTED_VALUE"""),"")</f>
        <v/>
      </c>
      <c r="X207" s="3" t="str">
        <f ca="1">IFERROR(__xludf.DUMMYFUNCTION("""COMPUTED_VALUE"""),"")</f>
        <v/>
      </c>
      <c r="Y207" s="8" t="str">
        <f ca="1">IFERROR(__xludf.DUMMYFUNCTION("""COMPUTED_VALUE"""),"")</f>
        <v/>
      </c>
      <c r="Z207" s="3" t="str">
        <f ca="1">IFERROR(__xludf.DUMMYFUNCTION("""COMPUTED_VALUE"""),"")</f>
        <v/>
      </c>
      <c r="AA207" s="3" t="str">
        <f ca="1">IFERROR(__xludf.DUMMYFUNCTION("""COMPUTED_VALUE"""),"")</f>
        <v/>
      </c>
      <c r="AB207" s="3" t="str">
        <f ca="1">IFERROR(__xludf.DUMMYFUNCTION("""COMPUTED_VALUE"""),"")</f>
        <v/>
      </c>
      <c r="AC207" s="3" t="str">
        <f ca="1">IFERROR(__xludf.DUMMYFUNCTION("""COMPUTED_VALUE"""),"")</f>
        <v/>
      </c>
      <c r="AD207" s="15" t="str">
        <f ca="1">IFERROR(__xludf.DUMMYFUNCTION("""COMPUTED_VALUE"""),"")</f>
        <v/>
      </c>
    </row>
    <row r="208" spans="1:30" ht="12.75">
      <c r="A208" t="str">
        <f ca="1">IFERROR(__xludf.DUMMYFUNCTION("""COMPUTED_VALUE"""),"Burkina Faso")</f>
        <v>Burkina Faso</v>
      </c>
      <c r="B208" t="str">
        <f ca="1">IFERROR(__xludf.DUMMYFUNCTION("""COMPUTED_VALUE"""),"Africa")</f>
        <v>Africa</v>
      </c>
      <c r="C208" s="4" t="str">
        <f ca="1">IFERROR(__xludf.DUMMYFUNCTION("""COMPUTED_VALUE"""),"Roch Marc Christian Kaboré")</f>
        <v>Roch Marc Christian Kaboré</v>
      </c>
      <c r="D208" t="str">
        <f ca="1">IFERROR(__xludf.DUMMYFUNCTION("""COMPUTED_VALUE"""),"Head of state")</f>
        <v>Head of state</v>
      </c>
      <c r="E208" t="str">
        <f ca="1">IFERROR(__xludf.DUMMYFUNCTION("""COMPUTED_VALUE"""),"Male")</f>
        <v>Male</v>
      </c>
      <c r="F208" s="1">
        <f ca="1">IFERROR(__xludf.DUMMYFUNCTION("""COMPUTED_VALUE"""),60)</f>
        <v>60</v>
      </c>
      <c r="G208" t="str">
        <f ca="1">IFERROR(__xludf.DUMMYFUNCTION("""COMPUTED_VALUE"""),"President")</f>
        <v>President</v>
      </c>
      <c r="H208" s="10">
        <f ca="1">IFERROR(__xludf.DUMMYFUNCTION("""COMPUTED_VALUE"""),0)</f>
        <v>0</v>
      </c>
      <c r="I208" s="7" t="str">
        <f ca="1">IFERROR(__xludf.DUMMYFUNCTION("""COMPUTED_VALUE"""),"")</f>
        <v/>
      </c>
      <c r="J208" s="12" t="str">
        <f ca="1">IFERROR(__xludf.DUMMYFUNCTION("""COMPUTED_VALUE"""),"")</f>
        <v/>
      </c>
      <c r="K208" s="8" t="str">
        <f ca="1">IFERROR(__xludf.DUMMYFUNCTION("""COMPUTED_VALUE"""),"")</f>
        <v/>
      </c>
      <c r="L208" s="12" t="str">
        <f ca="1">IFERROR(__xludf.DUMMYFUNCTION("""COMPUTED_VALUE"""),"")</f>
        <v/>
      </c>
      <c r="M208" s="12" t="str">
        <f ca="1">IFERROR(__xludf.DUMMYFUNCTION("""COMPUTED_VALUE"""),"")</f>
        <v/>
      </c>
      <c r="N208" s="12" t="str">
        <f ca="1">IFERROR(__xludf.DUMMYFUNCTION("""COMPUTED_VALUE"""),"")</f>
        <v/>
      </c>
      <c r="O208" s="8" t="str">
        <f ca="1">IFERROR(__xludf.DUMMYFUNCTION("""COMPUTED_VALUE"""),"")</f>
        <v/>
      </c>
      <c r="P208" s="12" t="str">
        <f ca="1">IFERROR(__xludf.DUMMYFUNCTION("""COMPUTED_VALUE"""),"")</f>
        <v/>
      </c>
      <c r="Q208" s="12" t="str">
        <f ca="1">IFERROR(__xludf.DUMMYFUNCTION("""COMPUTED_VALUE"""),"")</f>
        <v/>
      </c>
      <c r="R208" s="8" t="str">
        <f ca="1">IFERROR(__xludf.DUMMYFUNCTION("""COMPUTED_VALUE"""),"")</f>
        <v/>
      </c>
      <c r="S208" s="3" t="str">
        <f ca="1">IFERROR(__xludf.DUMMYFUNCTION("""COMPUTED_VALUE"""),"")</f>
        <v/>
      </c>
      <c r="T208" s="8" t="str">
        <f ca="1">IFERROR(__xludf.DUMMYFUNCTION("""COMPUTED_VALUE"""),"")</f>
        <v/>
      </c>
      <c r="U208" s="3" t="str">
        <f ca="1">IFERROR(__xludf.DUMMYFUNCTION("""COMPUTED_VALUE"""),"")</f>
        <v/>
      </c>
      <c r="V208" s="8" t="str">
        <f ca="1">IFERROR(__xludf.DUMMYFUNCTION("""COMPUTED_VALUE"""),"")</f>
        <v/>
      </c>
      <c r="W208" s="3" t="str">
        <f ca="1">IFERROR(__xludf.DUMMYFUNCTION("""COMPUTED_VALUE"""),"")</f>
        <v/>
      </c>
      <c r="X208" s="3" t="str">
        <f ca="1">IFERROR(__xludf.DUMMYFUNCTION("""COMPUTED_VALUE"""),"")</f>
        <v/>
      </c>
      <c r="Y208" s="8" t="str">
        <f ca="1">IFERROR(__xludf.DUMMYFUNCTION("""COMPUTED_VALUE"""),"")</f>
        <v/>
      </c>
      <c r="Z208" s="3" t="str">
        <f ca="1">IFERROR(__xludf.DUMMYFUNCTION("""COMPUTED_VALUE"""),"")</f>
        <v/>
      </c>
      <c r="AA208" s="3" t="str">
        <f ca="1">IFERROR(__xludf.DUMMYFUNCTION("""COMPUTED_VALUE"""),"")</f>
        <v/>
      </c>
      <c r="AB208" s="3" t="str">
        <f ca="1">IFERROR(__xludf.DUMMYFUNCTION("""COMPUTED_VALUE"""),"")</f>
        <v/>
      </c>
      <c r="AC208" s="3" t="str">
        <f ca="1">IFERROR(__xludf.DUMMYFUNCTION("""COMPUTED_VALUE"""),"")</f>
        <v/>
      </c>
      <c r="AD208" s="15" t="str">
        <f ca="1">IFERROR(__xludf.DUMMYFUNCTION("""COMPUTED_VALUE"""),"")</f>
        <v/>
      </c>
    </row>
    <row r="209" spans="1:30" ht="12.75">
      <c r="A209" t="str">
        <f ca="1">IFERROR(__xludf.DUMMYFUNCTION("""COMPUTED_VALUE"""),"Burkina Faso")</f>
        <v>Burkina Faso</v>
      </c>
      <c r="B209" t="str">
        <f ca="1">IFERROR(__xludf.DUMMYFUNCTION("""COMPUTED_VALUE"""),"Africa")</f>
        <v>Africa</v>
      </c>
      <c r="C209" s="4" t="str">
        <f ca="1">IFERROR(__xludf.DUMMYFUNCTION("""COMPUTED_VALUE"""),"Paul Kaba Thieba")</f>
        <v>Paul Kaba Thieba</v>
      </c>
      <c r="D209" t="str">
        <f ca="1">IFERROR(__xludf.DUMMYFUNCTION("""COMPUTED_VALUE"""),"Head of government")</f>
        <v>Head of government</v>
      </c>
      <c r="E209" t="str">
        <f ca="1">IFERROR(__xludf.DUMMYFUNCTION("""COMPUTED_VALUE"""),"Male")</f>
        <v>Male</v>
      </c>
      <c r="F209" s="1">
        <f ca="1">IFERROR(__xludf.DUMMYFUNCTION("""COMPUTED_VALUE"""),58)</f>
        <v>58</v>
      </c>
      <c r="G209" t="str">
        <f ca="1">IFERROR(__xludf.DUMMYFUNCTION("""COMPUTED_VALUE"""),"Prime Minister")</f>
        <v>Prime Minister</v>
      </c>
      <c r="H209" s="10">
        <f ca="1">IFERROR(__xludf.DUMMYFUNCTION("""COMPUTED_VALUE"""),0)</f>
        <v>0</v>
      </c>
      <c r="I209" s="7" t="str">
        <f ca="1">IFERROR(__xludf.DUMMYFUNCTION("""COMPUTED_VALUE"""),"")</f>
        <v/>
      </c>
      <c r="J209" s="12" t="str">
        <f ca="1">IFERROR(__xludf.DUMMYFUNCTION("""COMPUTED_VALUE"""),"")</f>
        <v/>
      </c>
      <c r="K209" s="8" t="str">
        <f ca="1">IFERROR(__xludf.DUMMYFUNCTION("""COMPUTED_VALUE"""),"")</f>
        <v/>
      </c>
      <c r="L209" s="12" t="str">
        <f ca="1">IFERROR(__xludf.DUMMYFUNCTION("""COMPUTED_VALUE"""),"")</f>
        <v/>
      </c>
      <c r="M209" s="12" t="str">
        <f ca="1">IFERROR(__xludf.DUMMYFUNCTION("""COMPUTED_VALUE"""),"")</f>
        <v/>
      </c>
      <c r="N209" s="12" t="str">
        <f ca="1">IFERROR(__xludf.DUMMYFUNCTION("""COMPUTED_VALUE"""),"")</f>
        <v/>
      </c>
      <c r="O209" s="8" t="str">
        <f ca="1">IFERROR(__xludf.DUMMYFUNCTION("""COMPUTED_VALUE"""),"")</f>
        <v/>
      </c>
      <c r="P209" s="12" t="str">
        <f ca="1">IFERROR(__xludf.DUMMYFUNCTION("""COMPUTED_VALUE"""),"")</f>
        <v/>
      </c>
      <c r="Q209" s="12" t="str">
        <f ca="1">IFERROR(__xludf.DUMMYFUNCTION("""COMPUTED_VALUE"""),"")</f>
        <v/>
      </c>
      <c r="R209" s="8" t="str">
        <f ca="1">IFERROR(__xludf.DUMMYFUNCTION("""COMPUTED_VALUE"""),"")</f>
        <v/>
      </c>
      <c r="S209" s="3" t="str">
        <f ca="1">IFERROR(__xludf.DUMMYFUNCTION("""COMPUTED_VALUE"""),"")</f>
        <v/>
      </c>
      <c r="T209" s="8" t="str">
        <f ca="1">IFERROR(__xludf.DUMMYFUNCTION("""COMPUTED_VALUE"""),"")</f>
        <v/>
      </c>
      <c r="U209" s="3" t="str">
        <f ca="1">IFERROR(__xludf.DUMMYFUNCTION("""COMPUTED_VALUE"""),"")</f>
        <v/>
      </c>
      <c r="V209" s="8" t="str">
        <f ca="1">IFERROR(__xludf.DUMMYFUNCTION("""COMPUTED_VALUE"""),"")</f>
        <v/>
      </c>
      <c r="W209" s="3" t="str">
        <f ca="1">IFERROR(__xludf.DUMMYFUNCTION("""COMPUTED_VALUE"""),"")</f>
        <v/>
      </c>
      <c r="X209" s="3" t="str">
        <f ca="1">IFERROR(__xludf.DUMMYFUNCTION("""COMPUTED_VALUE"""),"")</f>
        <v/>
      </c>
      <c r="Y209" s="8" t="str">
        <f ca="1">IFERROR(__xludf.DUMMYFUNCTION("""COMPUTED_VALUE"""),"")</f>
        <v/>
      </c>
      <c r="Z209" s="3" t="str">
        <f ca="1">IFERROR(__xludf.DUMMYFUNCTION("""COMPUTED_VALUE"""),"")</f>
        <v/>
      </c>
      <c r="AA209" s="3" t="str">
        <f ca="1">IFERROR(__xludf.DUMMYFUNCTION("""COMPUTED_VALUE"""),"")</f>
        <v/>
      </c>
      <c r="AB209" s="3" t="str">
        <f ca="1">IFERROR(__xludf.DUMMYFUNCTION("""COMPUTED_VALUE"""),"")</f>
        <v/>
      </c>
      <c r="AC209" s="3" t="str">
        <f ca="1">IFERROR(__xludf.DUMMYFUNCTION("""COMPUTED_VALUE"""),"")</f>
        <v/>
      </c>
      <c r="AD209" s="15" t="str">
        <f ca="1">IFERROR(__xludf.DUMMYFUNCTION("""COMPUTED_VALUE"""),"")</f>
        <v/>
      </c>
    </row>
    <row r="210" spans="1:30" ht="12.75">
      <c r="A210" t="str">
        <f ca="1">IFERROR(__xludf.DUMMYFUNCTION("""COMPUTED_VALUE"""),"Cabo Verde")</f>
        <v>Cabo Verde</v>
      </c>
      <c r="B210" t="str">
        <f ca="1">IFERROR(__xludf.DUMMYFUNCTION("""COMPUTED_VALUE"""),"Africa")</f>
        <v>Africa</v>
      </c>
      <c r="C210" s="4" t="str">
        <f ca="1">IFERROR(__xludf.DUMMYFUNCTION("""COMPUTED_VALUE"""),"Ulisses Correia e Silva")</f>
        <v>Ulisses Correia e Silva</v>
      </c>
      <c r="D210" t="str">
        <f ca="1">IFERROR(__xludf.DUMMYFUNCTION("""COMPUTED_VALUE"""),"Head of government")</f>
        <v>Head of government</v>
      </c>
      <c r="E210" t="str">
        <f ca="1">IFERROR(__xludf.DUMMYFUNCTION("""COMPUTED_VALUE"""),"Male")</f>
        <v>Male</v>
      </c>
      <c r="F210" s="1">
        <f ca="1">IFERROR(__xludf.DUMMYFUNCTION("""COMPUTED_VALUE"""),55)</f>
        <v>55</v>
      </c>
      <c r="G210" t="str">
        <f ca="1">IFERROR(__xludf.DUMMYFUNCTION("""COMPUTED_VALUE"""),"Prime Minister")</f>
        <v>Prime Minister</v>
      </c>
      <c r="H210" s="10">
        <f ca="1">IFERROR(__xludf.DUMMYFUNCTION("""COMPUTED_VALUE"""),0)</f>
        <v>0</v>
      </c>
      <c r="I210" s="7" t="str">
        <f ca="1">IFERROR(__xludf.DUMMYFUNCTION("""COMPUTED_VALUE"""),"")</f>
        <v/>
      </c>
      <c r="J210" s="12" t="str">
        <f ca="1">IFERROR(__xludf.DUMMYFUNCTION("""COMPUTED_VALUE"""),"")</f>
        <v/>
      </c>
      <c r="K210" s="8" t="str">
        <f ca="1">IFERROR(__xludf.DUMMYFUNCTION("""COMPUTED_VALUE"""),"")</f>
        <v/>
      </c>
      <c r="L210" s="12" t="str">
        <f ca="1">IFERROR(__xludf.DUMMYFUNCTION("""COMPUTED_VALUE"""),"")</f>
        <v/>
      </c>
      <c r="M210" s="12" t="str">
        <f ca="1">IFERROR(__xludf.DUMMYFUNCTION("""COMPUTED_VALUE"""),"")</f>
        <v/>
      </c>
      <c r="N210" s="12" t="str">
        <f ca="1">IFERROR(__xludf.DUMMYFUNCTION("""COMPUTED_VALUE"""),"")</f>
        <v/>
      </c>
      <c r="O210" s="8" t="str">
        <f ca="1">IFERROR(__xludf.DUMMYFUNCTION("""COMPUTED_VALUE"""),"")</f>
        <v/>
      </c>
      <c r="P210" s="12" t="str">
        <f ca="1">IFERROR(__xludf.DUMMYFUNCTION("""COMPUTED_VALUE"""),"")</f>
        <v/>
      </c>
      <c r="Q210" s="12" t="str">
        <f ca="1">IFERROR(__xludf.DUMMYFUNCTION("""COMPUTED_VALUE"""),"")</f>
        <v/>
      </c>
      <c r="R210" s="8" t="str">
        <f ca="1">IFERROR(__xludf.DUMMYFUNCTION("""COMPUTED_VALUE"""),"")</f>
        <v/>
      </c>
      <c r="S210" s="3" t="str">
        <f ca="1">IFERROR(__xludf.DUMMYFUNCTION("""COMPUTED_VALUE"""),"")</f>
        <v/>
      </c>
      <c r="T210" s="8" t="str">
        <f ca="1">IFERROR(__xludf.DUMMYFUNCTION("""COMPUTED_VALUE"""),"")</f>
        <v/>
      </c>
      <c r="U210" s="3" t="str">
        <f ca="1">IFERROR(__xludf.DUMMYFUNCTION("""COMPUTED_VALUE"""),"")</f>
        <v/>
      </c>
      <c r="V210" s="8" t="str">
        <f ca="1">IFERROR(__xludf.DUMMYFUNCTION("""COMPUTED_VALUE"""),"")</f>
        <v/>
      </c>
      <c r="W210" s="3" t="str">
        <f ca="1">IFERROR(__xludf.DUMMYFUNCTION("""COMPUTED_VALUE"""),"")</f>
        <v/>
      </c>
      <c r="X210" s="3" t="str">
        <f ca="1">IFERROR(__xludf.DUMMYFUNCTION("""COMPUTED_VALUE"""),"")</f>
        <v/>
      </c>
      <c r="Y210" s="8" t="str">
        <f ca="1">IFERROR(__xludf.DUMMYFUNCTION("""COMPUTED_VALUE"""),"")</f>
        <v/>
      </c>
      <c r="Z210" s="3" t="str">
        <f ca="1">IFERROR(__xludf.DUMMYFUNCTION("""COMPUTED_VALUE"""),"")</f>
        <v/>
      </c>
      <c r="AA210" s="3" t="str">
        <f ca="1">IFERROR(__xludf.DUMMYFUNCTION("""COMPUTED_VALUE"""),"")</f>
        <v/>
      </c>
      <c r="AB210" s="3" t="str">
        <f ca="1">IFERROR(__xludf.DUMMYFUNCTION("""COMPUTED_VALUE"""),"")</f>
        <v/>
      </c>
      <c r="AC210" s="3" t="str">
        <f ca="1">IFERROR(__xludf.DUMMYFUNCTION("""COMPUTED_VALUE"""),"")</f>
        <v/>
      </c>
      <c r="AD210" s="15" t="str">
        <f ca="1">IFERROR(__xludf.DUMMYFUNCTION("""COMPUTED_VALUE"""),"")</f>
        <v/>
      </c>
    </row>
    <row r="211" spans="1:30" ht="12.75">
      <c r="A211" t="str">
        <f ca="1">IFERROR(__xludf.DUMMYFUNCTION("""COMPUTED_VALUE"""),"Cabo Verde")</f>
        <v>Cabo Verde</v>
      </c>
      <c r="B211" t="str">
        <f ca="1">IFERROR(__xludf.DUMMYFUNCTION("""COMPUTED_VALUE"""),"Africa")</f>
        <v>Africa</v>
      </c>
      <c r="C211" s="4" t="str">
        <f ca="1">IFERROR(__xludf.DUMMYFUNCTION("""COMPUTED_VALUE"""),"Jorge Carlos Fonseca")</f>
        <v>Jorge Carlos Fonseca</v>
      </c>
      <c r="D211" t="str">
        <f ca="1">IFERROR(__xludf.DUMMYFUNCTION("""COMPUTED_VALUE"""),"Head of state")</f>
        <v>Head of state</v>
      </c>
      <c r="E211" t="str">
        <f ca="1">IFERROR(__xludf.DUMMYFUNCTION("""COMPUTED_VALUE"""),"Male")</f>
        <v>Male</v>
      </c>
      <c r="F211" s="1">
        <f ca="1">IFERROR(__xludf.DUMMYFUNCTION("""COMPUTED_VALUE"""),67)</f>
        <v>67</v>
      </c>
      <c r="G211" t="str">
        <f ca="1">IFERROR(__xludf.DUMMYFUNCTION("""COMPUTED_VALUE"""),"President")</f>
        <v>President</v>
      </c>
      <c r="H211" s="10">
        <f ca="1">IFERROR(__xludf.DUMMYFUNCTION("""COMPUTED_VALUE"""),0)</f>
        <v>0</v>
      </c>
      <c r="I211" s="7" t="str">
        <f ca="1">IFERROR(__xludf.DUMMYFUNCTION("""COMPUTED_VALUE"""),"")</f>
        <v/>
      </c>
      <c r="J211" s="12" t="str">
        <f ca="1">IFERROR(__xludf.DUMMYFUNCTION("""COMPUTED_VALUE"""),"")</f>
        <v/>
      </c>
      <c r="K211" s="8" t="str">
        <f ca="1">IFERROR(__xludf.DUMMYFUNCTION("""COMPUTED_VALUE"""),"")</f>
        <v/>
      </c>
      <c r="L211" s="12" t="str">
        <f ca="1">IFERROR(__xludf.DUMMYFUNCTION("""COMPUTED_VALUE"""),"")</f>
        <v/>
      </c>
      <c r="M211" s="12" t="str">
        <f ca="1">IFERROR(__xludf.DUMMYFUNCTION("""COMPUTED_VALUE"""),"")</f>
        <v/>
      </c>
      <c r="N211" s="12" t="str">
        <f ca="1">IFERROR(__xludf.DUMMYFUNCTION("""COMPUTED_VALUE"""),"")</f>
        <v/>
      </c>
      <c r="O211" s="8" t="str">
        <f ca="1">IFERROR(__xludf.DUMMYFUNCTION("""COMPUTED_VALUE"""),"")</f>
        <v/>
      </c>
      <c r="P211" s="12" t="str">
        <f ca="1">IFERROR(__xludf.DUMMYFUNCTION("""COMPUTED_VALUE"""),"")</f>
        <v/>
      </c>
      <c r="Q211" s="12" t="str">
        <f ca="1">IFERROR(__xludf.DUMMYFUNCTION("""COMPUTED_VALUE"""),"")</f>
        <v/>
      </c>
      <c r="R211" s="8" t="str">
        <f ca="1">IFERROR(__xludf.DUMMYFUNCTION("""COMPUTED_VALUE"""),"")</f>
        <v/>
      </c>
      <c r="S211" s="3" t="str">
        <f ca="1">IFERROR(__xludf.DUMMYFUNCTION("""COMPUTED_VALUE"""),"")</f>
        <v/>
      </c>
      <c r="T211" s="8" t="str">
        <f ca="1">IFERROR(__xludf.DUMMYFUNCTION("""COMPUTED_VALUE"""),"")</f>
        <v/>
      </c>
      <c r="U211" s="3" t="str">
        <f ca="1">IFERROR(__xludf.DUMMYFUNCTION("""COMPUTED_VALUE"""),"")</f>
        <v/>
      </c>
      <c r="V211" s="8" t="str">
        <f ca="1">IFERROR(__xludf.DUMMYFUNCTION("""COMPUTED_VALUE"""),"")</f>
        <v/>
      </c>
      <c r="W211" s="3" t="str">
        <f ca="1">IFERROR(__xludf.DUMMYFUNCTION("""COMPUTED_VALUE"""),"")</f>
        <v/>
      </c>
      <c r="X211" s="3" t="str">
        <f ca="1">IFERROR(__xludf.DUMMYFUNCTION("""COMPUTED_VALUE"""),"")</f>
        <v/>
      </c>
      <c r="Y211" s="8" t="str">
        <f ca="1">IFERROR(__xludf.DUMMYFUNCTION("""COMPUTED_VALUE"""),"")</f>
        <v/>
      </c>
      <c r="Z211" s="3" t="str">
        <f ca="1">IFERROR(__xludf.DUMMYFUNCTION("""COMPUTED_VALUE"""),"")</f>
        <v/>
      </c>
      <c r="AA211" s="3" t="str">
        <f ca="1">IFERROR(__xludf.DUMMYFUNCTION("""COMPUTED_VALUE"""),"")</f>
        <v/>
      </c>
      <c r="AB211" s="3" t="str">
        <f ca="1">IFERROR(__xludf.DUMMYFUNCTION("""COMPUTED_VALUE"""),"")</f>
        <v/>
      </c>
      <c r="AC211" s="3" t="str">
        <f ca="1">IFERROR(__xludf.DUMMYFUNCTION("""COMPUTED_VALUE"""),"")</f>
        <v/>
      </c>
      <c r="AD211" s="15" t="str">
        <f ca="1">IFERROR(__xludf.DUMMYFUNCTION("""COMPUTED_VALUE"""),"")</f>
        <v/>
      </c>
    </row>
    <row r="212" spans="1:30" ht="12.75">
      <c r="A212" t="str">
        <f ca="1">IFERROR(__xludf.DUMMYFUNCTION("""COMPUTED_VALUE"""),"Cambodia")</f>
        <v>Cambodia</v>
      </c>
      <c r="B212" t="str">
        <f ca="1">IFERROR(__xludf.DUMMYFUNCTION("""COMPUTED_VALUE"""),"Asia")</f>
        <v>Asia</v>
      </c>
      <c r="C212" s="4" t="str">
        <f ca="1">IFERROR(__xludf.DUMMYFUNCTION("""COMPUTED_VALUE"""),"Norodom Sihamoni")</f>
        <v>Norodom Sihamoni</v>
      </c>
      <c r="D212" t="str">
        <f ca="1">IFERROR(__xludf.DUMMYFUNCTION("""COMPUTED_VALUE"""),"Head of state")</f>
        <v>Head of state</v>
      </c>
      <c r="E212" t="str">
        <f ca="1">IFERROR(__xludf.DUMMYFUNCTION("""COMPUTED_VALUE"""),"Male")</f>
        <v>Male</v>
      </c>
      <c r="F212" s="1">
        <f ca="1">IFERROR(__xludf.DUMMYFUNCTION("""COMPUTED_VALUE"""),64)</f>
        <v>64</v>
      </c>
      <c r="G212" t="str">
        <f ca="1">IFERROR(__xludf.DUMMYFUNCTION("""COMPUTED_VALUE"""),"King")</f>
        <v>King</v>
      </c>
      <c r="H212" s="10">
        <f ca="1">IFERROR(__xludf.DUMMYFUNCTION("""COMPUTED_VALUE"""),0)</f>
        <v>0</v>
      </c>
      <c r="I212" s="7" t="str">
        <f ca="1">IFERROR(__xludf.DUMMYFUNCTION("""COMPUTED_VALUE"""),"")</f>
        <v/>
      </c>
      <c r="J212" s="12" t="str">
        <f ca="1">IFERROR(__xludf.DUMMYFUNCTION("""COMPUTED_VALUE"""),"")</f>
        <v/>
      </c>
      <c r="K212" s="8" t="str">
        <f ca="1">IFERROR(__xludf.DUMMYFUNCTION("""COMPUTED_VALUE"""),"")</f>
        <v/>
      </c>
      <c r="L212" s="12" t="str">
        <f ca="1">IFERROR(__xludf.DUMMYFUNCTION("""COMPUTED_VALUE"""),"")</f>
        <v/>
      </c>
      <c r="M212" s="12" t="str">
        <f ca="1">IFERROR(__xludf.DUMMYFUNCTION("""COMPUTED_VALUE"""),"")</f>
        <v/>
      </c>
      <c r="N212" s="12" t="str">
        <f ca="1">IFERROR(__xludf.DUMMYFUNCTION("""COMPUTED_VALUE"""),"")</f>
        <v/>
      </c>
      <c r="O212" s="8" t="str">
        <f ca="1">IFERROR(__xludf.DUMMYFUNCTION("""COMPUTED_VALUE"""),"")</f>
        <v/>
      </c>
      <c r="P212" s="12" t="str">
        <f ca="1">IFERROR(__xludf.DUMMYFUNCTION("""COMPUTED_VALUE"""),"")</f>
        <v/>
      </c>
      <c r="Q212" s="12" t="str">
        <f ca="1">IFERROR(__xludf.DUMMYFUNCTION("""COMPUTED_VALUE"""),"")</f>
        <v/>
      </c>
      <c r="R212" s="8" t="str">
        <f ca="1">IFERROR(__xludf.DUMMYFUNCTION("""COMPUTED_VALUE"""),"")</f>
        <v/>
      </c>
      <c r="S212" s="3" t="str">
        <f ca="1">IFERROR(__xludf.DUMMYFUNCTION("""COMPUTED_VALUE"""),"")</f>
        <v/>
      </c>
      <c r="T212" s="8" t="str">
        <f ca="1">IFERROR(__xludf.DUMMYFUNCTION("""COMPUTED_VALUE"""),"")</f>
        <v/>
      </c>
      <c r="U212" s="3" t="str">
        <f ca="1">IFERROR(__xludf.DUMMYFUNCTION("""COMPUTED_VALUE"""),"")</f>
        <v/>
      </c>
      <c r="V212" s="8" t="str">
        <f ca="1">IFERROR(__xludf.DUMMYFUNCTION("""COMPUTED_VALUE"""),"")</f>
        <v/>
      </c>
      <c r="W212" s="3" t="str">
        <f ca="1">IFERROR(__xludf.DUMMYFUNCTION("""COMPUTED_VALUE"""),"")</f>
        <v/>
      </c>
      <c r="X212" s="3" t="str">
        <f ca="1">IFERROR(__xludf.DUMMYFUNCTION("""COMPUTED_VALUE"""),"")</f>
        <v/>
      </c>
      <c r="Y212" s="8" t="str">
        <f ca="1">IFERROR(__xludf.DUMMYFUNCTION("""COMPUTED_VALUE"""),"")</f>
        <v/>
      </c>
      <c r="Z212" s="3" t="str">
        <f ca="1">IFERROR(__xludf.DUMMYFUNCTION("""COMPUTED_VALUE"""),"")</f>
        <v/>
      </c>
      <c r="AA212" s="3" t="str">
        <f ca="1">IFERROR(__xludf.DUMMYFUNCTION("""COMPUTED_VALUE"""),"")</f>
        <v/>
      </c>
      <c r="AB212" s="3" t="str">
        <f ca="1">IFERROR(__xludf.DUMMYFUNCTION("""COMPUTED_VALUE"""),"")</f>
        <v/>
      </c>
      <c r="AC212" s="3" t="str">
        <f ca="1">IFERROR(__xludf.DUMMYFUNCTION("""COMPUTED_VALUE"""),"")</f>
        <v/>
      </c>
      <c r="AD212" s="15" t="str">
        <f ca="1">IFERROR(__xludf.DUMMYFUNCTION("""COMPUTED_VALUE"""),"")</f>
        <v/>
      </c>
    </row>
    <row r="213" spans="1:30" ht="12.75">
      <c r="A213" t="str">
        <f ca="1">IFERROR(__xludf.DUMMYFUNCTION("""COMPUTED_VALUE"""),"Cameroon")</f>
        <v>Cameroon</v>
      </c>
      <c r="B213" t="str">
        <f ca="1">IFERROR(__xludf.DUMMYFUNCTION("""COMPUTED_VALUE"""),"Africa")</f>
        <v>Africa</v>
      </c>
      <c r="C213" s="4" t="str">
        <f ca="1">IFERROR(__xludf.DUMMYFUNCTION("""COMPUTED_VALUE"""),"Philémon Yang")</f>
        <v>Philémon Yang</v>
      </c>
      <c r="D213" t="str">
        <f ca="1">IFERROR(__xludf.DUMMYFUNCTION("""COMPUTED_VALUE"""),"Head of government")</f>
        <v>Head of government</v>
      </c>
      <c r="E213" t="str">
        <f ca="1">IFERROR(__xludf.DUMMYFUNCTION("""COMPUTED_VALUE"""),"Male")</f>
        <v>Male</v>
      </c>
      <c r="F213" s="1">
        <f ca="1">IFERROR(__xludf.DUMMYFUNCTION("""COMPUTED_VALUE"""),70)</f>
        <v>70</v>
      </c>
      <c r="G213" t="str">
        <f ca="1">IFERROR(__xludf.DUMMYFUNCTION("""COMPUTED_VALUE"""),"Prime Minister")</f>
        <v>Prime Minister</v>
      </c>
      <c r="H213" s="10">
        <f ca="1">IFERROR(__xludf.DUMMYFUNCTION("""COMPUTED_VALUE"""),0)</f>
        <v>0</v>
      </c>
      <c r="I213" s="7" t="str">
        <f ca="1">IFERROR(__xludf.DUMMYFUNCTION("""COMPUTED_VALUE"""),"")</f>
        <v/>
      </c>
      <c r="J213" s="12" t="str">
        <f ca="1">IFERROR(__xludf.DUMMYFUNCTION("""COMPUTED_VALUE"""),"")</f>
        <v/>
      </c>
      <c r="K213" s="8" t="str">
        <f ca="1">IFERROR(__xludf.DUMMYFUNCTION("""COMPUTED_VALUE"""),"")</f>
        <v/>
      </c>
      <c r="L213" s="12" t="str">
        <f ca="1">IFERROR(__xludf.DUMMYFUNCTION("""COMPUTED_VALUE"""),"")</f>
        <v/>
      </c>
      <c r="M213" s="12" t="str">
        <f ca="1">IFERROR(__xludf.DUMMYFUNCTION("""COMPUTED_VALUE"""),"")</f>
        <v/>
      </c>
      <c r="N213" s="12" t="str">
        <f ca="1">IFERROR(__xludf.DUMMYFUNCTION("""COMPUTED_VALUE"""),"")</f>
        <v/>
      </c>
      <c r="O213" s="8" t="str">
        <f ca="1">IFERROR(__xludf.DUMMYFUNCTION("""COMPUTED_VALUE"""),"")</f>
        <v/>
      </c>
      <c r="P213" s="12" t="str">
        <f ca="1">IFERROR(__xludf.DUMMYFUNCTION("""COMPUTED_VALUE"""),"")</f>
        <v/>
      </c>
      <c r="Q213" s="12" t="str">
        <f ca="1">IFERROR(__xludf.DUMMYFUNCTION("""COMPUTED_VALUE"""),"")</f>
        <v/>
      </c>
      <c r="R213" s="8" t="str">
        <f ca="1">IFERROR(__xludf.DUMMYFUNCTION("""COMPUTED_VALUE"""),"")</f>
        <v/>
      </c>
      <c r="S213" s="3" t="str">
        <f ca="1">IFERROR(__xludf.DUMMYFUNCTION("""COMPUTED_VALUE"""),"")</f>
        <v/>
      </c>
      <c r="T213" s="8" t="str">
        <f ca="1">IFERROR(__xludf.DUMMYFUNCTION("""COMPUTED_VALUE"""),"")</f>
        <v/>
      </c>
      <c r="U213" s="3" t="str">
        <f ca="1">IFERROR(__xludf.DUMMYFUNCTION("""COMPUTED_VALUE"""),"")</f>
        <v/>
      </c>
      <c r="V213" s="8" t="str">
        <f ca="1">IFERROR(__xludf.DUMMYFUNCTION("""COMPUTED_VALUE"""),"")</f>
        <v/>
      </c>
      <c r="W213" s="3" t="str">
        <f ca="1">IFERROR(__xludf.DUMMYFUNCTION("""COMPUTED_VALUE"""),"")</f>
        <v/>
      </c>
      <c r="X213" s="3" t="str">
        <f ca="1">IFERROR(__xludf.DUMMYFUNCTION("""COMPUTED_VALUE"""),"")</f>
        <v/>
      </c>
      <c r="Y213" s="8" t="str">
        <f ca="1">IFERROR(__xludf.DUMMYFUNCTION("""COMPUTED_VALUE"""),"")</f>
        <v/>
      </c>
      <c r="Z213" s="3" t="str">
        <f ca="1">IFERROR(__xludf.DUMMYFUNCTION("""COMPUTED_VALUE"""),"")</f>
        <v/>
      </c>
      <c r="AA213" s="3" t="str">
        <f ca="1">IFERROR(__xludf.DUMMYFUNCTION("""COMPUTED_VALUE"""),"")</f>
        <v/>
      </c>
      <c r="AB213" s="3" t="str">
        <f ca="1">IFERROR(__xludf.DUMMYFUNCTION("""COMPUTED_VALUE"""),"")</f>
        <v/>
      </c>
      <c r="AC213" s="3" t="str">
        <f ca="1">IFERROR(__xludf.DUMMYFUNCTION("""COMPUTED_VALUE"""),"")</f>
        <v/>
      </c>
      <c r="AD213" s="15" t="str">
        <f ca="1">IFERROR(__xludf.DUMMYFUNCTION("""COMPUTED_VALUE"""),"")</f>
        <v/>
      </c>
    </row>
    <row r="214" spans="1:30" ht="12.75">
      <c r="A214" t="str">
        <f ca="1">IFERROR(__xludf.DUMMYFUNCTION("""COMPUTED_VALUE"""),"Cameroon")</f>
        <v>Cameroon</v>
      </c>
      <c r="B214" t="str">
        <f ca="1">IFERROR(__xludf.DUMMYFUNCTION("""COMPUTED_VALUE"""),"Africa")</f>
        <v>Africa</v>
      </c>
      <c r="C214" s="4" t="str">
        <f ca="1">IFERROR(__xludf.DUMMYFUNCTION("""COMPUTED_VALUE"""),"Paul Biya")</f>
        <v>Paul Biya</v>
      </c>
      <c r="D214" t="str">
        <f ca="1">IFERROR(__xludf.DUMMYFUNCTION("""COMPUTED_VALUE"""),"Head of state")</f>
        <v>Head of state</v>
      </c>
      <c r="E214" t="str">
        <f ca="1">IFERROR(__xludf.DUMMYFUNCTION("""COMPUTED_VALUE"""),"Male")</f>
        <v>Male</v>
      </c>
      <c r="F214" s="1">
        <f ca="1">IFERROR(__xludf.DUMMYFUNCTION("""COMPUTED_VALUE"""),84)</f>
        <v>84</v>
      </c>
      <c r="G214" t="str">
        <f ca="1">IFERROR(__xludf.DUMMYFUNCTION("""COMPUTED_VALUE"""),"President")</f>
        <v>President</v>
      </c>
      <c r="H214" s="10">
        <f ca="1">IFERROR(__xludf.DUMMYFUNCTION("""COMPUTED_VALUE"""),0)</f>
        <v>0</v>
      </c>
      <c r="I214" s="7" t="str">
        <f ca="1">IFERROR(__xludf.DUMMYFUNCTION("""COMPUTED_VALUE"""),"")</f>
        <v/>
      </c>
      <c r="J214" s="12" t="str">
        <f ca="1">IFERROR(__xludf.DUMMYFUNCTION("""COMPUTED_VALUE"""),"")</f>
        <v/>
      </c>
      <c r="K214" s="8" t="str">
        <f ca="1">IFERROR(__xludf.DUMMYFUNCTION("""COMPUTED_VALUE"""),"")</f>
        <v/>
      </c>
      <c r="L214" s="12" t="str">
        <f ca="1">IFERROR(__xludf.DUMMYFUNCTION("""COMPUTED_VALUE"""),"")</f>
        <v/>
      </c>
      <c r="M214" s="12" t="str">
        <f ca="1">IFERROR(__xludf.DUMMYFUNCTION("""COMPUTED_VALUE"""),"")</f>
        <v/>
      </c>
      <c r="N214" s="12" t="str">
        <f ca="1">IFERROR(__xludf.DUMMYFUNCTION("""COMPUTED_VALUE"""),"")</f>
        <v/>
      </c>
      <c r="O214" s="8" t="str">
        <f ca="1">IFERROR(__xludf.DUMMYFUNCTION("""COMPUTED_VALUE"""),"")</f>
        <v/>
      </c>
      <c r="P214" s="12" t="str">
        <f ca="1">IFERROR(__xludf.DUMMYFUNCTION("""COMPUTED_VALUE"""),"")</f>
        <v/>
      </c>
      <c r="Q214" s="12" t="str">
        <f ca="1">IFERROR(__xludf.DUMMYFUNCTION("""COMPUTED_VALUE"""),"")</f>
        <v/>
      </c>
      <c r="R214" s="8" t="str">
        <f ca="1">IFERROR(__xludf.DUMMYFUNCTION("""COMPUTED_VALUE"""),"")</f>
        <v/>
      </c>
      <c r="S214" s="3" t="str">
        <f ca="1">IFERROR(__xludf.DUMMYFUNCTION("""COMPUTED_VALUE"""),"")</f>
        <v/>
      </c>
      <c r="T214" s="8" t="str">
        <f ca="1">IFERROR(__xludf.DUMMYFUNCTION("""COMPUTED_VALUE"""),"")</f>
        <v/>
      </c>
      <c r="U214" s="3" t="str">
        <f ca="1">IFERROR(__xludf.DUMMYFUNCTION("""COMPUTED_VALUE"""),"")</f>
        <v/>
      </c>
      <c r="V214" s="8" t="str">
        <f ca="1">IFERROR(__xludf.DUMMYFUNCTION("""COMPUTED_VALUE"""),"")</f>
        <v/>
      </c>
      <c r="W214" s="3" t="str">
        <f ca="1">IFERROR(__xludf.DUMMYFUNCTION("""COMPUTED_VALUE"""),"")</f>
        <v/>
      </c>
      <c r="X214" s="3" t="str">
        <f ca="1">IFERROR(__xludf.DUMMYFUNCTION("""COMPUTED_VALUE"""),"")</f>
        <v/>
      </c>
      <c r="Y214" s="8" t="str">
        <f ca="1">IFERROR(__xludf.DUMMYFUNCTION("""COMPUTED_VALUE"""),"")</f>
        <v/>
      </c>
      <c r="Z214" s="3" t="str">
        <f ca="1">IFERROR(__xludf.DUMMYFUNCTION("""COMPUTED_VALUE"""),"")</f>
        <v/>
      </c>
      <c r="AA214" s="3" t="str">
        <f ca="1">IFERROR(__xludf.DUMMYFUNCTION("""COMPUTED_VALUE"""),"")</f>
        <v/>
      </c>
      <c r="AB214" s="3" t="str">
        <f ca="1">IFERROR(__xludf.DUMMYFUNCTION("""COMPUTED_VALUE"""),"")</f>
        <v/>
      </c>
      <c r="AC214" s="3" t="str">
        <f ca="1">IFERROR(__xludf.DUMMYFUNCTION("""COMPUTED_VALUE"""),"")</f>
        <v/>
      </c>
      <c r="AD214" s="15" t="str">
        <f ca="1">IFERROR(__xludf.DUMMYFUNCTION("""COMPUTED_VALUE"""),"")</f>
        <v/>
      </c>
    </row>
    <row r="215" spans="1:30" ht="12.75">
      <c r="A215" t="str">
        <f ca="1">IFERROR(__xludf.DUMMYFUNCTION("""COMPUTED_VALUE"""),"Central African Republic (CAR)")</f>
        <v>Central African Republic (CAR)</v>
      </c>
      <c r="B215" t="str">
        <f ca="1">IFERROR(__xludf.DUMMYFUNCTION("""COMPUTED_VALUE"""),"Africa")</f>
        <v>Africa</v>
      </c>
      <c r="C215" s="4" t="str">
        <f ca="1">IFERROR(__xludf.DUMMYFUNCTION("""COMPUTED_VALUE"""),"Simplice Sarandji")</f>
        <v>Simplice Sarandji</v>
      </c>
      <c r="D215" t="str">
        <f ca="1">IFERROR(__xludf.DUMMYFUNCTION("""COMPUTED_VALUE"""),"Head of government")</f>
        <v>Head of government</v>
      </c>
      <c r="E215" t="str">
        <f ca="1">IFERROR(__xludf.DUMMYFUNCTION("""COMPUTED_VALUE"""),"Male")</f>
        <v>Male</v>
      </c>
      <c r="F215" s="1">
        <f ca="1">IFERROR(__xludf.DUMMYFUNCTION("""COMPUTED_VALUE"""),62)</f>
        <v>62</v>
      </c>
      <c r="G215" t="str">
        <f ca="1">IFERROR(__xludf.DUMMYFUNCTION("""COMPUTED_VALUE"""),"Prime Minister")</f>
        <v>Prime Minister</v>
      </c>
      <c r="H215" s="10">
        <f ca="1">IFERROR(__xludf.DUMMYFUNCTION("""COMPUTED_VALUE"""),0)</f>
        <v>0</v>
      </c>
      <c r="I215" s="7" t="str">
        <f ca="1">IFERROR(__xludf.DUMMYFUNCTION("""COMPUTED_VALUE"""),"")</f>
        <v/>
      </c>
      <c r="J215" s="12" t="str">
        <f ca="1">IFERROR(__xludf.DUMMYFUNCTION("""COMPUTED_VALUE"""),"")</f>
        <v/>
      </c>
      <c r="K215" s="8" t="str">
        <f ca="1">IFERROR(__xludf.DUMMYFUNCTION("""COMPUTED_VALUE"""),"")</f>
        <v/>
      </c>
      <c r="L215" s="12" t="str">
        <f ca="1">IFERROR(__xludf.DUMMYFUNCTION("""COMPUTED_VALUE"""),"")</f>
        <v/>
      </c>
      <c r="M215" s="12" t="str">
        <f ca="1">IFERROR(__xludf.DUMMYFUNCTION("""COMPUTED_VALUE"""),"")</f>
        <v/>
      </c>
      <c r="N215" s="12" t="str">
        <f ca="1">IFERROR(__xludf.DUMMYFUNCTION("""COMPUTED_VALUE"""),"")</f>
        <v/>
      </c>
      <c r="O215" s="8" t="str">
        <f ca="1">IFERROR(__xludf.DUMMYFUNCTION("""COMPUTED_VALUE"""),"")</f>
        <v/>
      </c>
      <c r="P215" s="12" t="str">
        <f ca="1">IFERROR(__xludf.DUMMYFUNCTION("""COMPUTED_VALUE"""),"")</f>
        <v/>
      </c>
      <c r="Q215" s="12" t="str">
        <f ca="1">IFERROR(__xludf.DUMMYFUNCTION("""COMPUTED_VALUE"""),"")</f>
        <v/>
      </c>
      <c r="R215" s="8" t="str">
        <f ca="1">IFERROR(__xludf.DUMMYFUNCTION("""COMPUTED_VALUE"""),"")</f>
        <v/>
      </c>
      <c r="S215" s="3" t="str">
        <f ca="1">IFERROR(__xludf.DUMMYFUNCTION("""COMPUTED_VALUE"""),"")</f>
        <v/>
      </c>
      <c r="T215" s="8" t="str">
        <f ca="1">IFERROR(__xludf.DUMMYFUNCTION("""COMPUTED_VALUE"""),"")</f>
        <v/>
      </c>
      <c r="U215" s="3" t="str">
        <f ca="1">IFERROR(__xludf.DUMMYFUNCTION("""COMPUTED_VALUE"""),"")</f>
        <v/>
      </c>
      <c r="V215" s="8" t="str">
        <f ca="1">IFERROR(__xludf.DUMMYFUNCTION("""COMPUTED_VALUE"""),"")</f>
        <v/>
      </c>
      <c r="W215" s="3" t="str">
        <f ca="1">IFERROR(__xludf.DUMMYFUNCTION("""COMPUTED_VALUE"""),"")</f>
        <v/>
      </c>
      <c r="X215" s="3" t="str">
        <f ca="1">IFERROR(__xludf.DUMMYFUNCTION("""COMPUTED_VALUE"""),"")</f>
        <v/>
      </c>
      <c r="Y215" s="8" t="str">
        <f ca="1">IFERROR(__xludf.DUMMYFUNCTION("""COMPUTED_VALUE"""),"")</f>
        <v/>
      </c>
      <c r="Z215" s="3" t="str">
        <f ca="1">IFERROR(__xludf.DUMMYFUNCTION("""COMPUTED_VALUE"""),"")</f>
        <v/>
      </c>
      <c r="AA215" s="3" t="str">
        <f ca="1">IFERROR(__xludf.DUMMYFUNCTION("""COMPUTED_VALUE"""),"")</f>
        <v/>
      </c>
      <c r="AB215" s="3" t="str">
        <f ca="1">IFERROR(__xludf.DUMMYFUNCTION("""COMPUTED_VALUE"""),"")</f>
        <v/>
      </c>
      <c r="AC215" s="3" t="str">
        <f ca="1">IFERROR(__xludf.DUMMYFUNCTION("""COMPUTED_VALUE"""),"")</f>
        <v/>
      </c>
      <c r="AD215" s="15" t="str">
        <f ca="1">IFERROR(__xludf.DUMMYFUNCTION("""COMPUTED_VALUE"""),"")</f>
        <v/>
      </c>
    </row>
    <row r="216" spans="1:30" ht="12.75">
      <c r="A216" t="str">
        <f ca="1">IFERROR(__xludf.DUMMYFUNCTION("""COMPUTED_VALUE"""),"Central African Republic (CAR)")</f>
        <v>Central African Republic (CAR)</v>
      </c>
      <c r="B216" t="str">
        <f ca="1">IFERROR(__xludf.DUMMYFUNCTION("""COMPUTED_VALUE"""),"Africa")</f>
        <v>Africa</v>
      </c>
      <c r="C216" s="4" t="str">
        <f ca="1">IFERROR(__xludf.DUMMYFUNCTION("""COMPUTED_VALUE"""),"Faustin-Archange Touadéra")</f>
        <v>Faustin-Archange Touadéra</v>
      </c>
      <c r="D216" t="str">
        <f ca="1">IFERROR(__xludf.DUMMYFUNCTION("""COMPUTED_VALUE"""),"Head of state")</f>
        <v>Head of state</v>
      </c>
      <c r="E216" t="str">
        <f ca="1">IFERROR(__xludf.DUMMYFUNCTION("""COMPUTED_VALUE"""),"Male")</f>
        <v>Male</v>
      </c>
      <c r="F216" s="1">
        <f ca="1">IFERROR(__xludf.DUMMYFUNCTION("""COMPUTED_VALUE"""),60)</f>
        <v>60</v>
      </c>
      <c r="G216" t="str">
        <f ca="1">IFERROR(__xludf.DUMMYFUNCTION("""COMPUTED_VALUE"""),"President")</f>
        <v>President</v>
      </c>
      <c r="H216" s="10">
        <f ca="1">IFERROR(__xludf.DUMMYFUNCTION("""COMPUTED_VALUE"""),0)</f>
        <v>0</v>
      </c>
      <c r="I216" s="7" t="str">
        <f ca="1">IFERROR(__xludf.DUMMYFUNCTION("""COMPUTED_VALUE"""),"")</f>
        <v/>
      </c>
      <c r="J216" s="12" t="str">
        <f ca="1">IFERROR(__xludf.DUMMYFUNCTION("""COMPUTED_VALUE"""),"")</f>
        <v/>
      </c>
      <c r="K216" s="8" t="str">
        <f ca="1">IFERROR(__xludf.DUMMYFUNCTION("""COMPUTED_VALUE"""),"")</f>
        <v/>
      </c>
      <c r="L216" s="12" t="str">
        <f ca="1">IFERROR(__xludf.DUMMYFUNCTION("""COMPUTED_VALUE"""),"")</f>
        <v/>
      </c>
      <c r="M216" s="12" t="str">
        <f ca="1">IFERROR(__xludf.DUMMYFUNCTION("""COMPUTED_VALUE"""),"")</f>
        <v/>
      </c>
      <c r="N216" s="12" t="str">
        <f ca="1">IFERROR(__xludf.DUMMYFUNCTION("""COMPUTED_VALUE"""),"")</f>
        <v/>
      </c>
      <c r="O216" s="8" t="str">
        <f ca="1">IFERROR(__xludf.DUMMYFUNCTION("""COMPUTED_VALUE"""),"")</f>
        <v/>
      </c>
      <c r="P216" s="12" t="str">
        <f ca="1">IFERROR(__xludf.DUMMYFUNCTION("""COMPUTED_VALUE"""),"")</f>
        <v/>
      </c>
      <c r="Q216" s="12" t="str">
        <f ca="1">IFERROR(__xludf.DUMMYFUNCTION("""COMPUTED_VALUE"""),"")</f>
        <v/>
      </c>
      <c r="R216" s="8" t="str">
        <f ca="1">IFERROR(__xludf.DUMMYFUNCTION("""COMPUTED_VALUE"""),"")</f>
        <v/>
      </c>
      <c r="S216" s="3" t="str">
        <f ca="1">IFERROR(__xludf.DUMMYFUNCTION("""COMPUTED_VALUE"""),"")</f>
        <v/>
      </c>
      <c r="T216" s="8" t="str">
        <f ca="1">IFERROR(__xludf.DUMMYFUNCTION("""COMPUTED_VALUE"""),"")</f>
        <v/>
      </c>
      <c r="U216" s="3" t="str">
        <f ca="1">IFERROR(__xludf.DUMMYFUNCTION("""COMPUTED_VALUE"""),"")</f>
        <v/>
      </c>
      <c r="V216" s="8" t="str">
        <f ca="1">IFERROR(__xludf.DUMMYFUNCTION("""COMPUTED_VALUE"""),"")</f>
        <v/>
      </c>
      <c r="W216" s="3" t="str">
        <f ca="1">IFERROR(__xludf.DUMMYFUNCTION("""COMPUTED_VALUE"""),"")</f>
        <v/>
      </c>
      <c r="X216" s="3" t="str">
        <f ca="1">IFERROR(__xludf.DUMMYFUNCTION("""COMPUTED_VALUE"""),"")</f>
        <v/>
      </c>
      <c r="Y216" s="8" t="str">
        <f ca="1">IFERROR(__xludf.DUMMYFUNCTION("""COMPUTED_VALUE"""),"")</f>
        <v/>
      </c>
      <c r="Z216" s="3" t="str">
        <f ca="1">IFERROR(__xludf.DUMMYFUNCTION("""COMPUTED_VALUE"""),"")</f>
        <v/>
      </c>
      <c r="AA216" s="3" t="str">
        <f ca="1">IFERROR(__xludf.DUMMYFUNCTION("""COMPUTED_VALUE"""),"")</f>
        <v/>
      </c>
      <c r="AB216" s="3" t="str">
        <f ca="1">IFERROR(__xludf.DUMMYFUNCTION("""COMPUTED_VALUE"""),"")</f>
        <v/>
      </c>
      <c r="AC216" s="3" t="str">
        <f ca="1">IFERROR(__xludf.DUMMYFUNCTION("""COMPUTED_VALUE"""),"")</f>
        <v/>
      </c>
      <c r="AD216" s="15" t="str">
        <f ca="1">IFERROR(__xludf.DUMMYFUNCTION("""COMPUTED_VALUE"""),"")</f>
        <v/>
      </c>
    </row>
    <row r="217" spans="1:30" ht="12.75">
      <c r="A217" t="str">
        <f ca="1">IFERROR(__xludf.DUMMYFUNCTION("""COMPUTED_VALUE"""),"Chad")</f>
        <v>Chad</v>
      </c>
      <c r="B217" t="str">
        <f ca="1">IFERROR(__xludf.DUMMYFUNCTION("""COMPUTED_VALUE"""),"Africa")</f>
        <v>Africa</v>
      </c>
      <c r="C217" s="4" t="str">
        <f ca="1">IFERROR(__xludf.DUMMYFUNCTION("""COMPUTED_VALUE"""),"Idriss Déby")</f>
        <v>Idriss Déby</v>
      </c>
      <c r="D217" t="str">
        <f ca="1">IFERROR(__xludf.DUMMYFUNCTION("""COMPUTED_VALUE"""),"Head of state")</f>
        <v>Head of state</v>
      </c>
      <c r="E217" t="str">
        <f ca="1">IFERROR(__xludf.DUMMYFUNCTION("""COMPUTED_VALUE"""),"Male")</f>
        <v>Male</v>
      </c>
      <c r="F217" s="1">
        <f ca="1">IFERROR(__xludf.DUMMYFUNCTION("""COMPUTED_VALUE"""),65)</f>
        <v>65</v>
      </c>
      <c r="G217" t="str">
        <f ca="1">IFERROR(__xludf.DUMMYFUNCTION("""COMPUTED_VALUE"""),"President")</f>
        <v>President</v>
      </c>
      <c r="H217" s="10">
        <f ca="1">IFERROR(__xludf.DUMMYFUNCTION("""COMPUTED_VALUE"""),0)</f>
        <v>0</v>
      </c>
      <c r="I217" s="7" t="str">
        <f ca="1">IFERROR(__xludf.DUMMYFUNCTION("""COMPUTED_VALUE"""),"")</f>
        <v/>
      </c>
      <c r="J217" s="12" t="str">
        <f ca="1">IFERROR(__xludf.DUMMYFUNCTION("""COMPUTED_VALUE"""),"")</f>
        <v/>
      </c>
      <c r="K217" s="8" t="str">
        <f ca="1">IFERROR(__xludf.DUMMYFUNCTION("""COMPUTED_VALUE"""),"")</f>
        <v/>
      </c>
      <c r="L217" s="12" t="str">
        <f ca="1">IFERROR(__xludf.DUMMYFUNCTION("""COMPUTED_VALUE"""),"")</f>
        <v/>
      </c>
      <c r="M217" s="12" t="str">
        <f ca="1">IFERROR(__xludf.DUMMYFUNCTION("""COMPUTED_VALUE"""),"")</f>
        <v/>
      </c>
      <c r="N217" s="12" t="str">
        <f ca="1">IFERROR(__xludf.DUMMYFUNCTION("""COMPUTED_VALUE"""),"")</f>
        <v/>
      </c>
      <c r="O217" s="8" t="str">
        <f ca="1">IFERROR(__xludf.DUMMYFUNCTION("""COMPUTED_VALUE"""),"")</f>
        <v/>
      </c>
      <c r="P217" s="12" t="str">
        <f ca="1">IFERROR(__xludf.DUMMYFUNCTION("""COMPUTED_VALUE"""),"")</f>
        <v/>
      </c>
      <c r="Q217" s="12" t="str">
        <f ca="1">IFERROR(__xludf.DUMMYFUNCTION("""COMPUTED_VALUE"""),"")</f>
        <v/>
      </c>
      <c r="R217" s="8" t="str">
        <f ca="1">IFERROR(__xludf.DUMMYFUNCTION("""COMPUTED_VALUE"""),"")</f>
        <v/>
      </c>
      <c r="S217" s="3" t="str">
        <f ca="1">IFERROR(__xludf.DUMMYFUNCTION("""COMPUTED_VALUE"""),"")</f>
        <v/>
      </c>
      <c r="T217" s="8" t="str">
        <f ca="1">IFERROR(__xludf.DUMMYFUNCTION("""COMPUTED_VALUE"""),"")</f>
        <v/>
      </c>
      <c r="U217" s="3" t="str">
        <f ca="1">IFERROR(__xludf.DUMMYFUNCTION("""COMPUTED_VALUE"""),"")</f>
        <v/>
      </c>
      <c r="V217" s="8" t="str">
        <f ca="1">IFERROR(__xludf.DUMMYFUNCTION("""COMPUTED_VALUE"""),"")</f>
        <v/>
      </c>
      <c r="W217" s="3" t="str">
        <f ca="1">IFERROR(__xludf.DUMMYFUNCTION("""COMPUTED_VALUE"""),"")</f>
        <v/>
      </c>
      <c r="X217" s="3" t="str">
        <f ca="1">IFERROR(__xludf.DUMMYFUNCTION("""COMPUTED_VALUE"""),"")</f>
        <v/>
      </c>
      <c r="Y217" s="8" t="str">
        <f ca="1">IFERROR(__xludf.DUMMYFUNCTION("""COMPUTED_VALUE"""),"")</f>
        <v/>
      </c>
      <c r="Z217" s="3" t="str">
        <f ca="1">IFERROR(__xludf.DUMMYFUNCTION("""COMPUTED_VALUE"""),"")</f>
        <v/>
      </c>
      <c r="AA217" s="3" t="str">
        <f ca="1">IFERROR(__xludf.DUMMYFUNCTION("""COMPUTED_VALUE"""),"")</f>
        <v/>
      </c>
      <c r="AB217" s="3" t="str">
        <f ca="1">IFERROR(__xludf.DUMMYFUNCTION("""COMPUTED_VALUE"""),"")</f>
        <v/>
      </c>
      <c r="AC217" s="3" t="str">
        <f ca="1">IFERROR(__xludf.DUMMYFUNCTION("""COMPUTED_VALUE"""),"")</f>
        <v/>
      </c>
      <c r="AD217" s="15" t="str">
        <f ca="1">IFERROR(__xludf.DUMMYFUNCTION("""COMPUTED_VALUE"""),"")</f>
        <v/>
      </c>
    </row>
    <row r="218" spans="1:30" ht="12.75">
      <c r="A218" t="str">
        <f ca="1">IFERROR(__xludf.DUMMYFUNCTION("""COMPUTED_VALUE"""),"Chad")</f>
        <v>Chad</v>
      </c>
      <c r="B218" t="str">
        <f ca="1">IFERROR(__xludf.DUMMYFUNCTION("""COMPUTED_VALUE"""),"Africa")</f>
        <v>Africa</v>
      </c>
      <c r="C218" s="4" t="str">
        <f ca="1">IFERROR(__xludf.DUMMYFUNCTION("""COMPUTED_VALUE"""),"Albert Pahimi Padacké")</f>
        <v>Albert Pahimi Padacké</v>
      </c>
      <c r="D218" t="str">
        <f ca="1">IFERROR(__xludf.DUMMYFUNCTION("""COMPUTED_VALUE"""),"Head of government")</f>
        <v>Head of government</v>
      </c>
      <c r="E218" t="str">
        <f ca="1">IFERROR(__xludf.DUMMYFUNCTION("""COMPUTED_VALUE"""),"Male")</f>
        <v>Male</v>
      </c>
      <c r="F218" s="1">
        <f ca="1">IFERROR(__xludf.DUMMYFUNCTION("""COMPUTED_VALUE"""),51)</f>
        <v>51</v>
      </c>
      <c r="G218" t="str">
        <f ca="1">IFERROR(__xludf.DUMMYFUNCTION("""COMPUTED_VALUE"""),"Prime Minister")</f>
        <v>Prime Minister</v>
      </c>
      <c r="H218" s="10">
        <f ca="1">IFERROR(__xludf.DUMMYFUNCTION("""COMPUTED_VALUE"""),0)</f>
        <v>0</v>
      </c>
      <c r="I218" s="7" t="str">
        <f ca="1">IFERROR(__xludf.DUMMYFUNCTION("""COMPUTED_VALUE"""),"")</f>
        <v/>
      </c>
      <c r="J218" s="12" t="str">
        <f ca="1">IFERROR(__xludf.DUMMYFUNCTION("""COMPUTED_VALUE"""),"")</f>
        <v/>
      </c>
      <c r="K218" s="8" t="str">
        <f ca="1">IFERROR(__xludf.DUMMYFUNCTION("""COMPUTED_VALUE"""),"")</f>
        <v/>
      </c>
      <c r="L218" s="12" t="str">
        <f ca="1">IFERROR(__xludf.DUMMYFUNCTION("""COMPUTED_VALUE"""),"")</f>
        <v/>
      </c>
      <c r="M218" s="12" t="str">
        <f ca="1">IFERROR(__xludf.DUMMYFUNCTION("""COMPUTED_VALUE"""),"")</f>
        <v/>
      </c>
      <c r="N218" s="12" t="str">
        <f ca="1">IFERROR(__xludf.DUMMYFUNCTION("""COMPUTED_VALUE"""),"")</f>
        <v/>
      </c>
      <c r="O218" s="8" t="str">
        <f ca="1">IFERROR(__xludf.DUMMYFUNCTION("""COMPUTED_VALUE"""),"")</f>
        <v/>
      </c>
      <c r="P218" s="12" t="str">
        <f ca="1">IFERROR(__xludf.DUMMYFUNCTION("""COMPUTED_VALUE"""),"")</f>
        <v/>
      </c>
      <c r="Q218" s="12" t="str">
        <f ca="1">IFERROR(__xludf.DUMMYFUNCTION("""COMPUTED_VALUE"""),"")</f>
        <v/>
      </c>
      <c r="R218" s="8" t="str">
        <f ca="1">IFERROR(__xludf.DUMMYFUNCTION("""COMPUTED_VALUE"""),"")</f>
        <v/>
      </c>
      <c r="S218" s="3" t="str">
        <f ca="1">IFERROR(__xludf.DUMMYFUNCTION("""COMPUTED_VALUE"""),"")</f>
        <v/>
      </c>
      <c r="T218" s="8" t="str">
        <f ca="1">IFERROR(__xludf.DUMMYFUNCTION("""COMPUTED_VALUE"""),"")</f>
        <v/>
      </c>
      <c r="U218" s="3" t="str">
        <f ca="1">IFERROR(__xludf.DUMMYFUNCTION("""COMPUTED_VALUE"""),"")</f>
        <v/>
      </c>
      <c r="V218" s="8" t="str">
        <f ca="1">IFERROR(__xludf.DUMMYFUNCTION("""COMPUTED_VALUE"""),"")</f>
        <v/>
      </c>
      <c r="W218" s="3" t="str">
        <f ca="1">IFERROR(__xludf.DUMMYFUNCTION("""COMPUTED_VALUE"""),"")</f>
        <v/>
      </c>
      <c r="X218" s="3" t="str">
        <f ca="1">IFERROR(__xludf.DUMMYFUNCTION("""COMPUTED_VALUE"""),"")</f>
        <v/>
      </c>
      <c r="Y218" s="8" t="str">
        <f ca="1">IFERROR(__xludf.DUMMYFUNCTION("""COMPUTED_VALUE"""),"")</f>
        <v/>
      </c>
      <c r="Z218" s="3" t="str">
        <f ca="1">IFERROR(__xludf.DUMMYFUNCTION("""COMPUTED_VALUE"""),"")</f>
        <v/>
      </c>
      <c r="AA218" s="3" t="str">
        <f ca="1">IFERROR(__xludf.DUMMYFUNCTION("""COMPUTED_VALUE"""),"")</f>
        <v/>
      </c>
      <c r="AB218" s="3" t="str">
        <f ca="1">IFERROR(__xludf.DUMMYFUNCTION("""COMPUTED_VALUE"""),"")</f>
        <v/>
      </c>
      <c r="AC218" s="3" t="str">
        <f ca="1">IFERROR(__xludf.DUMMYFUNCTION("""COMPUTED_VALUE"""),"")</f>
        <v/>
      </c>
      <c r="AD218" s="15" t="str">
        <f ca="1">IFERROR(__xludf.DUMMYFUNCTION("""COMPUTED_VALUE"""),"")</f>
        <v/>
      </c>
    </row>
    <row r="219" spans="1:30" ht="12.75">
      <c r="A219" t="str">
        <f ca="1">IFERROR(__xludf.DUMMYFUNCTION("""COMPUTED_VALUE"""),"China")</f>
        <v>China</v>
      </c>
      <c r="B219" t="str">
        <f ca="1">IFERROR(__xludf.DUMMYFUNCTION("""COMPUTED_VALUE"""),"Asia")</f>
        <v>Asia</v>
      </c>
      <c r="C219" s="4" t="str">
        <f ca="1">IFERROR(__xludf.DUMMYFUNCTION("""COMPUTED_VALUE"""),"Xi Jinping")</f>
        <v>Xi Jinping</v>
      </c>
      <c r="D219" t="str">
        <f ca="1">IFERROR(__xludf.DUMMYFUNCTION("""COMPUTED_VALUE"""),"Head of both state and government")</f>
        <v>Head of both state and government</v>
      </c>
      <c r="E219" t="str">
        <f ca="1">IFERROR(__xludf.DUMMYFUNCTION("""COMPUTED_VALUE"""),"Male")</f>
        <v>Male</v>
      </c>
      <c r="F219" s="1">
        <f ca="1">IFERROR(__xludf.DUMMYFUNCTION("""COMPUTED_VALUE"""),64)</f>
        <v>64</v>
      </c>
      <c r="G219" t="str">
        <f ca="1">IFERROR(__xludf.DUMMYFUNCTION("""COMPUTED_VALUE"""),"General Secretary of the Communist Party, President")</f>
        <v>General Secretary of the Communist Party, President</v>
      </c>
      <c r="H219" s="10">
        <f ca="1">IFERROR(__xludf.DUMMYFUNCTION("""COMPUTED_VALUE"""),0)</f>
        <v>0</v>
      </c>
      <c r="I219" s="7" t="str">
        <f ca="1">IFERROR(__xludf.DUMMYFUNCTION("""COMPUTED_VALUE"""),"")</f>
        <v/>
      </c>
      <c r="J219" s="12" t="str">
        <f ca="1">IFERROR(__xludf.DUMMYFUNCTION("""COMPUTED_VALUE"""),"")</f>
        <v/>
      </c>
      <c r="K219" s="8" t="str">
        <f ca="1">IFERROR(__xludf.DUMMYFUNCTION("""COMPUTED_VALUE"""),"")</f>
        <v/>
      </c>
      <c r="L219" s="12" t="str">
        <f ca="1">IFERROR(__xludf.DUMMYFUNCTION("""COMPUTED_VALUE"""),"")</f>
        <v/>
      </c>
      <c r="M219" s="12" t="str">
        <f ca="1">IFERROR(__xludf.DUMMYFUNCTION("""COMPUTED_VALUE"""),"")</f>
        <v/>
      </c>
      <c r="N219" s="12" t="str">
        <f ca="1">IFERROR(__xludf.DUMMYFUNCTION("""COMPUTED_VALUE"""),"")</f>
        <v/>
      </c>
      <c r="O219" s="8" t="str">
        <f ca="1">IFERROR(__xludf.DUMMYFUNCTION("""COMPUTED_VALUE"""),"")</f>
        <v/>
      </c>
      <c r="P219" s="12" t="str">
        <f ca="1">IFERROR(__xludf.DUMMYFUNCTION("""COMPUTED_VALUE"""),"")</f>
        <v/>
      </c>
      <c r="Q219" s="12" t="str">
        <f ca="1">IFERROR(__xludf.DUMMYFUNCTION("""COMPUTED_VALUE"""),"")</f>
        <v/>
      </c>
      <c r="R219" s="8" t="str">
        <f ca="1">IFERROR(__xludf.DUMMYFUNCTION("""COMPUTED_VALUE"""),"")</f>
        <v/>
      </c>
      <c r="S219" s="3" t="str">
        <f ca="1">IFERROR(__xludf.DUMMYFUNCTION("""COMPUTED_VALUE"""),"")</f>
        <v/>
      </c>
      <c r="T219" s="8" t="str">
        <f ca="1">IFERROR(__xludf.DUMMYFUNCTION("""COMPUTED_VALUE"""),"")</f>
        <v/>
      </c>
      <c r="U219" s="3" t="str">
        <f ca="1">IFERROR(__xludf.DUMMYFUNCTION("""COMPUTED_VALUE"""),"")</f>
        <v/>
      </c>
      <c r="V219" s="8" t="str">
        <f ca="1">IFERROR(__xludf.DUMMYFUNCTION("""COMPUTED_VALUE"""),"")</f>
        <v/>
      </c>
      <c r="W219" s="3" t="str">
        <f ca="1">IFERROR(__xludf.DUMMYFUNCTION("""COMPUTED_VALUE"""),"")</f>
        <v/>
      </c>
      <c r="X219" s="3" t="str">
        <f ca="1">IFERROR(__xludf.DUMMYFUNCTION("""COMPUTED_VALUE"""),"")</f>
        <v/>
      </c>
      <c r="Y219" s="8" t="str">
        <f ca="1">IFERROR(__xludf.DUMMYFUNCTION("""COMPUTED_VALUE"""),"")</f>
        <v/>
      </c>
      <c r="Z219" s="3" t="str">
        <f ca="1">IFERROR(__xludf.DUMMYFUNCTION("""COMPUTED_VALUE"""),"")</f>
        <v/>
      </c>
      <c r="AA219" s="3" t="str">
        <f ca="1">IFERROR(__xludf.DUMMYFUNCTION("""COMPUTED_VALUE"""),"")</f>
        <v/>
      </c>
      <c r="AB219" s="3" t="str">
        <f ca="1">IFERROR(__xludf.DUMMYFUNCTION("""COMPUTED_VALUE"""),"")</f>
        <v/>
      </c>
      <c r="AC219" s="3" t="str">
        <f ca="1">IFERROR(__xludf.DUMMYFUNCTION("""COMPUTED_VALUE"""),"")</f>
        <v/>
      </c>
      <c r="AD219" s="15" t="str">
        <f ca="1">IFERROR(__xludf.DUMMYFUNCTION("""COMPUTED_VALUE"""),"")</f>
        <v/>
      </c>
    </row>
    <row r="220" spans="1:30" ht="12.75">
      <c r="A220" t="str">
        <f ca="1">IFERROR(__xludf.DUMMYFUNCTION("""COMPUTED_VALUE"""),"China")</f>
        <v>China</v>
      </c>
      <c r="B220" t="str">
        <f ca="1">IFERROR(__xludf.DUMMYFUNCTION("""COMPUTED_VALUE"""),"Asia")</f>
        <v>Asia</v>
      </c>
      <c r="C220" s="4" t="str">
        <f ca="1">IFERROR(__xludf.DUMMYFUNCTION("""COMPUTED_VALUE"""),"Li Keqiang")</f>
        <v>Li Keqiang</v>
      </c>
      <c r="D220" t="str">
        <f ca="1">IFERROR(__xludf.DUMMYFUNCTION("""COMPUTED_VALUE"""),"Head of government")</f>
        <v>Head of government</v>
      </c>
      <c r="E220" t="str">
        <f ca="1">IFERROR(__xludf.DUMMYFUNCTION("""COMPUTED_VALUE"""),"Male")</f>
        <v>Male</v>
      </c>
      <c r="F220" s="1">
        <f ca="1">IFERROR(__xludf.DUMMYFUNCTION("""COMPUTED_VALUE"""),62)</f>
        <v>62</v>
      </c>
      <c r="G220" t="str">
        <f ca="1">IFERROR(__xludf.DUMMYFUNCTION("""COMPUTED_VALUE"""),"Premier of the State Council")</f>
        <v>Premier of the State Council</v>
      </c>
      <c r="H220" s="10">
        <f ca="1">IFERROR(__xludf.DUMMYFUNCTION("""COMPUTED_VALUE"""),0)</f>
        <v>0</v>
      </c>
      <c r="I220" s="7" t="str">
        <f ca="1">IFERROR(__xludf.DUMMYFUNCTION("""COMPUTED_VALUE"""),"")</f>
        <v/>
      </c>
      <c r="J220" s="12" t="str">
        <f ca="1">IFERROR(__xludf.DUMMYFUNCTION("""COMPUTED_VALUE"""),"")</f>
        <v/>
      </c>
      <c r="K220" s="8" t="str">
        <f ca="1">IFERROR(__xludf.DUMMYFUNCTION("""COMPUTED_VALUE"""),"")</f>
        <v/>
      </c>
      <c r="L220" s="12" t="str">
        <f ca="1">IFERROR(__xludf.DUMMYFUNCTION("""COMPUTED_VALUE"""),"")</f>
        <v/>
      </c>
      <c r="M220" s="12" t="str">
        <f ca="1">IFERROR(__xludf.DUMMYFUNCTION("""COMPUTED_VALUE"""),"")</f>
        <v/>
      </c>
      <c r="N220" s="12" t="str">
        <f ca="1">IFERROR(__xludf.DUMMYFUNCTION("""COMPUTED_VALUE"""),"")</f>
        <v/>
      </c>
      <c r="O220" s="8" t="str">
        <f ca="1">IFERROR(__xludf.DUMMYFUNCTION("""COMPUTED_VALUE"""),"")</f>
        <v/>
      </c>
      <c r="P220" s="12" t="str">
        <f ca="1">IFERROR(__xludf.DUMMYFUNCTION("""COMPUTED_VALUE"""),"")</f>
        <v/>
      </c>
      <c r="Q220" s="12" t="str">
        <f ca="1">IFERROR(__xludf.DUMMYFUNCTION("""COMPUTED_VALUE"""),"")</f>
        <v/>
      </c>
      <c r="R220" s="8" t="str">
        <f ca="1">IFERROR(__xludf.DUMMYFUNCTION("""COMPUTED_VALUE"""),"")</f>
        <v/>
      </c>
      <c r="S220" s="3" t="str">
        <f ca="1">IFERROR(__xludf.DUMMYFUNCTION("""COMPUTED_VALUE"""),"")</f>
        <v/>
      </c>
      <c r="T220" s="8" t="str">
        <f ca="1">IFERROR(__xludf.DUMMYFUNCTION("""COMPUTED_VALUE"""),"")</f>
        <v/>
      </c>
      <c r="U220" s="3" t="str">
        <f ca="1">IFERROR(__xludf.DUMMYFUNCTION("""COMPUTED_VALUE"""),"")</f>
        <v/>
      </c>
      <c r="V220" s="8" t="str">
        <f ca="1">IFERROR(__xludf.DUMMYFUNCTION("""COMPUTED_VALUE"""),"")</f>
        <v/>
      </c>
      <c r="W220" s="3" t="str">
        <f ca="1">IFERROR(__xludf.DUMMYFUNCTION("""COMPUTED_VALUE"""),"")</f>
        <v/>
      </c>
      <c r="X220" s="3" t="str">
        <f ca="1">IFERROR(__xludf.DUMMYFUNCTION("""COMPUTED_VALUE"""),"")</f>
        <v/>
      </c>
      <c r="Y220" s="8" t="str">
        <f ca="1">IFERROR(__xludf.DUMMYFUNCTION("""COMPUTED_VALUE"""),"")</f>
        <v/>
      </c>
      <c r="Z220" s="3" t="str">
        <f ca="1">IFERROR(__xludf.DUMMYFUNCTION("""COMPUTED_VALUE"""),"")</f>
        <v/>
      </c>
      <c r="AA220" s="3" t="str">
        <f ca="1">IFERROR(__xludf.DUMMYFUNCTION("""COMPUTED_VALUE"""),"")</f>
        <v/>
      </c>
      <c r="AB220" s="3" t="str">
        <f ca="1">IFERROR(__xludf.DUMMYFUNCTION("""COMPUTED_VALUE"""),"")</f>
        <v/>
      </c>
      <c r="AC220" s="3" t="str">
        <f ca="1">IFERROR(__xludf.DUMMYFUNCTION("""COMPUTED_VALUE"""),"")</f>
        <v/>
      </c>
      <c r="AD220" s="15" t="str">
        <f ca="1">IFERROR(__xludf.DUMMYFUNCTION("""COMPUTED_VALUE"""),"")</f>
        <v/>
      </c>
    </row>
    <row r="221" spans="1:30" ht="12.75">
      <c r="A221" t="str">
        <f ca="1">IFERROR(__xludf.DUMMYFUNCTION("""COMPUTED_VALUE"""),"Comoros")</f>
        <v>Comoros</v>
      </c>
      <c r="B221" t="str">
        <f ca="1">IFERROR(__xludf.DUMMYFUNCTION("""COMPUTED_VALUE"""),"Africa")</f>
        <v>Africa</v>
      </c>
      <c r="C221" s="4" t="str">
        <f ca="1">IFERROR(__xludf.DUMMYFUNCTION("""COMPUTED_VALUE"""),"Azali Assoumani")</f>
        <v>Azali Assoumani</v>
      </c>
      <c r="D221" t="str">
        <f ca="1">IFERROR(__xludf.DUMMYFUNCTION("""COMPUTED_VALUE"""),"Head of both state and government")</f>
        <v>Head of both state and government</v>
      </c>
      <c r="E221" t="str">
        <f ca="1">IFERROR(__xludf.DUMMYFUNCTION("""COMPUTED_VALUE"""),"Male")</f>
        <v>Male</v>
      </c>
      <c r="F221" s="1">
        <f ca="1">IFERROR(__xludf.DUMMYFUNCTION("""COMPUTED_VALUE"""),59)</f>
        <v>59</v>
      </c>
      <c r="G221" t="str">
        <f ca="1">IFERROR(__xludf.DUMMYFUNCTION("""COMPUTED_VALUE"""),"President")</f>
        <v>President</v>
      </c>
      <c r="H221" s="10">
        <f ca="1">IFERROR(__xludf.DUMMYFUNCTION("""COMPUTED_VALUE"""),0)</f>
        <v>0</v>
      </c>
      <c r="I221" s="7" t="str">
        <f ca="1">IFERROR(__xludf.DUMMYFUNCTION("""COMPUTED_VALUE"""),"")</f>
        <v/>
      </c>
      <c r="J221" s="12" t="str">
        <f ca="1">IFERROR(__xludf.DUMMYFUNCTION("""COMPUTED_VALUE"""),"")</f>
        <v/>
      </c>
      <c r="K221" s="8" t="str">
        <f ca="1">IFERROR(__xludf.DUMMYFUNCTION("""COMPUTED_VALUE"""),"")</f>
        <v/>
      </c>
      <c r="L221" s="12" t="str">
        <f ca="1">IFERROR(__xludf.DUMMYFUNCTION("""COMPUTED_VALUE"""),"")</f>
        <v/>
      </c>
      <c r="M221" s="12" t="str">
        <f ca="1">IFERROR(__xludf.DUMMYFUNCTION("""COMPUTED_VALUE"""),"")</f>
        <v/>
      </c>
      <c r="N221" s="12" t="str">
        <f ca="1">IFERROR(__xludf.DUMMYFUNCTION("""COMPUTED_VALUE"""),"")</f>
        <v/>
      </c>
      <c r="O221" s="8" t="str">
        <f ca="1">IFERROR(__xludf.DUMMYFUNCTION("""COMPUTED_VALUE"""),"")</f>
        <v/>
      </c>
      <c r="P221" s="12" t="str">
        <f ca="1">IFERROR(__xludf.DUMMYFUNCTION("""COMPUTED_VALUE"""),"")</f>
        <v/>
      </c>
      <c r="Q221" s="12" t="str">
        <f ca="1">IFERROR(__xludf.DUMMYFUNCTION("""COMPUTED_VALUE"""),"")</f>
        <v/>
      </c>
      <c r="R221" s="8" t="str">
        <f ca="1">IFERROR(__xludf.DUMMYFUNCTION("""COMPUTED_VALUE"""),"")</f>
        <v/>
      </c>
      <c r="S221" s="3" t="str">
        <f ca="1">IFERROR(__xludf.DUMMYFUNCTION("""COMPUTED_VALUE"""),"")</f>
        <v/>
      </c>
      <c r="T221" s="8" t="str">
        <f ca="1">IFERROR(__xludf.DUMMYFUNCTION("""COMPUTED_VALUE"""),"")</f>
        <v/>
      </c>
      <c r="U221" s="3" t="str">
        <f ca="1">IFERROR(__xludf.DUMMYFUNCTION("""COMPUTED_VALUE"""),"")</f>
        <v/>
      </c>
      <c r="V221" s="8" t="str">
        <f ca="1">IFERROR(__xludf.DUMMYFUNCTION("""COMPUTED_VALUE"""),"")</f>
        <v/>
      </c>
      <c r="W221" s="3" t="str">
        <f ca="1">IFERROR(__xludf.DUMMYFUNCTION("""COMPUTED_VALUE"""),"")</f>
        <v/>
      </c>
      <c r="X221" s="3" t="str">
        <f ca="1">IFERROR(__xludf.DUMMYFUNCTION("""COMPUTED_VALUE"""),"")</f>
        <v/>
      </c>
      <c r="Y221" s="8" t="str">
        <f ca="1">IFERROR(__xludf.DUMMYFUNCTION("""COMPUTED_VALUE"""),"")</f>
        <v/>
      </c>
      <c r="Z221" s="3" t="str">
        <f ca="1">IFERROR(__xludf.DUMMYFUNCTION("""COMPUTED_VALUE"""),"")</f>
        <v/>
      </c>
      <c r="AA221" s="3" t="str">
        <f ca="1">IFERROR(__xludf.DUMMYFUNCTION("""COMPUTED_VALUE"""),"")</f>
        <v/>
      </c>
      <c r="AB221" s="3" t="str">
        <f ca="1">IFERROR(__xludf.DUMMYFUNCTION("""COMPUTED_VALUE"""),"")</f>
        <v/>
      </c>
      <c r="AC221" s="3" t="str">
        <f ca="1">IFERROR(__xludf.DUMMYFUNCTION("""COMPUTED_VALUE"""),"")</f>
        <v/>
      </c>
      <c r="AD221" s="15" t="str">
        <f ca="1">IFERROR(__xludf.DUMMYFUNCTION("""COMPUTED_VALUE"""),"")</f>
        <v/>
      </c>
    </row>
    <row r="222" spans="1:30" ht="12.75">
      <c r="A222" t="str">
        <f ca="1">IFERROR(__xludf.DUMMYFUNCTION("""COMPUTED_VALUE"""),"Cote d'Ivoire")</f>
        <v>Cote d'Ivoire</v>
      </c>
      <c r="B222" t="str">
        <f ca="1">IFERROR(__xludf.DUMMYFUNCTION("""COMPUTED_VALUE"""),"Africa")</f>
        <v>Africa</v>
      </c>
      <c r="C222" s="4" t="str">
        <f ca="1">IFERROR(__xludf.DUMMYFUNCTION("""COMPUTED_VALUE"""),"Amadou Gon Coulibaly")</f>
        <v>Amadou Gon Coulibaly</v>
      </c>
      <c r="D222" t="str">
        <f ca="1">IFERROR(__xludf.DUMMYFUNCTION("""COMPUTED_VALUE"""),"Head of government")</f>
        <v>Head of government</v>
      </c>
      <c r="E222" t="str">
        <f ca="1">IFERROR(__xludf.DUMMYFUNCTION("""COMPUTED_VALUE"""),"Male")</f>
        <v>Male</v>
      </c>
      <c r="F222" s="1">
        <f ca="1">IFERROR(__xludf.DUMMYFUNCTION("""COMPUTED_VALUE"""),58)</f>
        <v>58</v>
      </c>
      <c r="G222" t="str">
        <f ca="1">IFERROR(__xludf.DUMMYFUNCTION("""COMPUTED_VALUE"""),"Prime Minister")</f>
        <v>Prime Minister</v>
      </c>
      <c r="H222" s="10">
        <f ca="1">IFERROR(__xludf.DUMMYFUNCTION("""COMPUTED_VALUE"""),0)</f>
        <v>0</v>
      </c>
      <c r="I222" s="7" t="str">
        <f ca="1">IFERROR(__xludf.DUMMYFUNCTION("""COMPUTED_VALUE"""),"")</f>
        <v/>
      </c>
      <c r="J222" s="12" t="str">
        <f ca="1">IFERROR(__xludf.DUMMYFUNCTION("""COMPUTED_VALUE"""),"")</f>
        <v/>
      </c>
      <c r="K222" s="8" t="str">
        <f ca="1">IFERROR(__xludf.DUMMYFUNCTION("""COMPUTED_VALUE"""),"")</f>
        <v/>
      </c>
      <c r="L222" s="12" t="str">
        <f ca="1">IFERROR(__xludf.DUMMYFUNCTION("""COMPUTED_VALUE"""),"")</f>
        <v/>
      </c>
      <c r="M222" s="12" t="str">
        <f ca="1">IFERROR(__xludf.DUMMYFUNCTION("""COMPUTED_VALUE"""),"")</f>
        <v/>
      </c>
      <c r="N222" s="12" t="str">
        <f ca="1">IFERROR(__xludf.DUMMYFUNCTION("""COMPUTED_VALUE"""),"")</f>
        <v/>
      </c>
      <c r="O222" s="8" t="str">
        <f ca="1">IFERROR(__xludf.DUMMYFUNCTION("""COMPUTED_VALUE"""),"")</f>
        <v/>
      </c>
      <c r="P222" s="12" t="str">
        <f ca="1">IFERROR(__xludf.DUMMYFUNCTION("""COMPUTED_VALUE"""),"")</f>
        <v/>
      </c>
      <c r="Q222" s="12" t="str">
        <f ca="1">IFERROR(__xludf.DUMMYFUNCTION("""COMPUTED_VALUE"""),"")</f>
        <v/>
      </c>
      <c r="R222" s="8" t="str">
        <f ca="1">IFERROR(__xludf.DUMMYFUNCTION("""COMPUTED_VALUE"""),"")</f>
        <v/>
      </c>
      <c r="S222" s="3" t="str">
        <f ca="1">IFERROR(__xludf.DUMMYFUNCTION("""COMPUTED_VALUE"""),"")</f>
        <v/>
      </c>
      <c r="T222" s="8" t="str">
        <f ca="1">IFERROR(__xludf.DUMMYFUNCTION("""COMPUTED_VALUE"""),"")</f>
        <v/>
      </c>
      <c r="U222" s="3" t="str">
        <f ca="1">IFERROR(__xludf.DUMMYFUNCTION("""COMPUTED_VALUE"""),"")</f>
        <v/>
      </c>
      <c r="V222" s="8" t="str">
        <f ca="1">IFERROR(__xludf.DUMMYFUNCTION("""COMPUTED_VALUE"""),"")</f>
        <v/>
      </c>
      <c r="W222" s="3" t="str">
        <f ca="1">IFERROR(__xludf.DUMMYFUNCTION("""COMPUTED_VALUE"""),"")</f>
        <v/>
      </c>
      <c r="X222" s="3" t="str">
        <f ca="1">IFERROR(__xludf.DUMMYFUNCTION("""COMPUTED_VALUE"""),"")</f>
        <v/>
      </c>
      <c r="Y222" s="8" t="str">
        <f ca="1">IFERROR(__xludf.DUMMYFUNCTION("""COMPUTED_VALUE"""),"")</f>
        <v/>
      </c>
      <c r="Z222" s="3" t="str">
        <f ca="1">IFERROR(__xludf.DUMMYFUNCTION("""COMPUTED_VALUE"""),"")</f>
        <v/>
      </c>
      <c r="AA222" s="3" t="str">
        <f ca="1">IFERROR(__xludf.DUMMYFUNCTION("""COMPUTED_VALUE"""),"")</f>
        <v/>
      </c>
      <c r="AB222" s="3" t="str">
        <f ca="1">IFERROR(__xludf.DUMMYFUNCTION("""COMPUTED_VALUE"""),"")</f>
        <v/>
      </c>
      <c r="AC222" s="3" t="str">
        <f ca="1">IFERROR(__xludf.DUMMYFUNCTION("""COMPUTED_VALUE"""),"")</f>
        <v/>
      </c>
      <c r="AD222" s="15" t="str">
        <f ca="1">IFERROR(__xludf.DUMMYFUNCTION("""COMPUTED_VALUE"""),"")</f>
        <v/>
      </c>
    </row>
    <row r="223" spans="1:30" ht="12.75">
      <c r="A223" t="str">
        <f ca="1">IFERROR(__xludf.DUMMYFUNCTION("""COMPUTED_VALUE"""),"Cote d'Ivoire")</f>
        <v>Cote d'Ivoire</v>
      </c>
      <c r="B223" t="str">
        <f ca="1">IFERROR(__xludf.DUMMYFUNCTION("""COMPUTED_VALUE"""),"Africa")</f>
        <v>Africa</v>
      </c>
      <c r="C223" s="4" t="str">
        <f ca="1">IFERROR(__xludf.DUMMYFUNCTION("""COMPUTED_VALUE"""),"Alassane Ouattara")</f>
        <v>Alassane Ouattara</v>
      </c>
      <c r="D223" t="str">
        <f ca="1">IFERROR(__xludf.DUMMYFUNCTION("""COMPUTED_VALUE"""),"Head of state")</f>
        <v>Head of state</v>
      </c>
      <c r="E223" t="str">
        <f ca="1">IFERROR(__xludf.DUMMYFUNCTION("""COMPUTED_VALUE"""),"Male")</f>
        <v>Male</v>
      </c>
      <c r="F223" s="1">
        <f ca="1">IFERROR(__xludf.DUMMYFUNCTION("""COMPUTED_VALUE"""),76)</f>
        <v>76</v>
      </c>
      <c r="G223" t="str">
        <f ca="1">IFERROR(__xludf.DUMMYFUNCTION("""COMPUTED_VALUE"""),"President")</f>
        <v>President</v>
      </c>
      <c r="H223" s="10">
        <f ca="1">IFERROR(__xludf.DUMMYFUNCTION("""COMPUTED_VALUE"""),0)</f>
        <v>0</v>
      </c>
      <c r="I223" s="7" t="str">
        <f ca="1">IFERROR(__xludf.DUMMYFUNCTION("""COMPUTED_VALUE"""),"")</f>
        <v/>
      </c>
      <c r="J223" s="12" t="str">
        <f ca="1">IFERROR(__xludf.DUMMYFUNCTION("""COMPUTED_VALUE"""),"")</f>
        <v/>
      </c>
      <c r="K223" s="8" t="str">
        <f ca="1">IFERROR(__xludf.DUMMYFUNCTION("""COMPUTED_VALUE"""),"")</f>
        <v/>
      </c>
      <c r="L223" s="12" t="str">
        <f ca="1">IFERROR(__xludf.DUMMYFUNCTION("""COMPUTED_VALUE"""),"")</f>
        <v/>
      </c>
      <c r="M223" s="12" t="str">
        <f ca="1">IFERROR(__xludf.DUMMYFUNCTION("""COMPUTED_VALUE"""),"")</f>
        <v/>
      </c>
      <c r="N223" s="12" t="str">
        <f ca="1">IFERROR(__xludf.DUMMYFUNCTION("""COMPUTED_VALUE"""),"")</f>
        <v/>
      </c>
      <c r="O223" s="8" t="str">
        <f ca="1">IFERROR(__xludf.DUMMYFUNCTION("""COMPUTED_VALUE"""),"")</f>
        <v/>
      </c>
      <c r="P223" s="12" t="str">
        <f ca="1">IFERROR(__xludf.DUMMYFUNCTION("""COMPUTED_VALUE"""),"")</f>
        <v/>
      </c>
      <c r="Q223" s="12" t="str">
        <f ca="1">IFERROR(__xludf.DUMMYFUNCTION("""COMPUTED_VALUE"""),"")</f>
        <v/>
      </c>
      <c r="R223" s="8" t="str">
        <f ca="1">IFERROR(__xludf.DUMMYFUNCTION("""COMPUTED_VALUE"""),"")</f>
        <v/>
      </c>
      <c r="S223" s="3" t="str">
        <f ca="1">IFERROR(__xludf.DUMMYFUNCTION("""COMPUTED_VALUE"""),"")</f>
        <v/>
      </c>
      <c r="T223" s="8" t="str">
        <f ca="1">IFERROR(__xludf.DUMMYFUNCTION("""COMPUTED_VALUE"""),"")</f>
        <v/>
      </c>
      <c r="U223" s="3" t="str">
        <f ca="1">IFERROR(__xludf.DUMMYFUNCTION("""COMPUTED_VALUE"""),"")</f>
        <v/>
      </c>
      <c r="V223" s="8" t="str">
        <f ca="1">IFERROR(__xludf.DUMMYFUNCTION("""COMPUTED_VALUE"""),"")</f>
        <v/>
      </c>
      <c r="W223" s="3" t="str">
        <f ca="1">IFERROR(__xludf.DUMMYFUNCTION("""COMPUTED_VALUE"""),"")</f>
        <v/>
      </c>
      <c r="X223" s="3" t="str">
        <f ca="1">IFERROR(__xludf.DUMMYFUNCTION("""COMPUTED_VALUE"""),"")</f>
        <v/>
      </c>
      <c r="Y223" s="8" t="str">
        <f ca="1">IFERROR(__xludf.DUMMYFUNCTION("""COMPUTED_VALUE"""),"")</f>
        <v/>
      </c>
      <c r="Z223" s="3" t="str">
        <f ca="1">IFERROR(__xludf.DUMMYFUNCTION("""COMPUTED_VALUE"""),"")</f>
        <v/>
      </c>
      <c r="AA223" s="3" t="str">
        <f ca="1">IFERROR(__xludf.DUMMYFUNCTION("""COMPUTED_VALUE"""),"")</f>
        <v/>
      </c>
      <c r="AB223" s="3" t="str">
        <f ca="1">IFERROR(__xludf.DUMMYFUNCTION("""COMPUTED_VALUE"""),"")</f>
        <v/>
      </c>
      <c r="AC223" s="3" t="str">
        <f ca="1">IFERROR(__xludf.DUMMYFUNCTION("""COMPUTED_VALUE"""),"")</f>
        <v/>
      </c>
      <c r="AD223" s="15" t="str">
        <f ca="1">IFERROR(__xludf.DUMMYFUNCTION("""COMPUTED_VALUE"""),"")</f>
        <v/>
      </c>
    </row>
    <row r="224" spans="1:30" ht="12.75">
      <c r="A224" t="str">
        <f ca="1">IFERROR(__xludf.DUMMYFUNCTION("""COMPUTED_VALUE"""),"Cuba")</f>
        <v>Cuba</v>
      </c>
      <c r="B224" t="str">
        <f ca="1">IFERROR(__xludf.DUMMYFUNCTION("""COMPUTED_VALUE"""),"North America")</f>
        <v>North America</v>
      </c>
      <c r="C224" s="4" t="str">
        <f ca="1">IFERROR(__xludf.DUMMYFUNCTION("""COMPUTED_VALUE"""),"Raúl Castro")</f>
        <v>Raúl Castro</v>
      </c>
      <c r="D224" t="str">
        <f ca="1">IFERROR(__xludf.DUMMYFUNCTION("""COMPUTED_VALUE"""),"Head of both state and government")</f>
        <v>Head of both state and government</v>
      </c>
      <c r="E224" t="str">
        <f ca="1">IFERROR(__xludf.DUMMYFUNCTION("""COMPUTED_VALUE"""),"Male")</f>
        <v>Male</v>
      </c>
      <c r="F224" s="1">
        <f ca="1">IFERROR(__xludf.DUMMYFUNCTION("""COMPUTED_VALUE"""),86)</f>
        <v>86</v>
      </c>
      <c r="G224" t="str">
        <f ca="1">IFERROR(__xludf.DUMMYFUNCTION("""COMPUTED_VALUE"""),"First Secretary of the Communist Party, President of the council of State, President of the Council of ministers")</f>
        <v>First Secretary of the Communist Party, President of the council of State, President of the Council of ministers</v>
      </c>
      <c r="H224" s="10">
        <f ca="1">IFERROR(__xludf.DUMMYFUNCTION("""COMPUTED_VALUE"""),0)</f>
        <v>0</v>
      </c>
      <c r="I224" s="7" t="str">
        <f ca="1">IFERROR(__xludf.DUMMYFUNCTION("""COMPUTED_VALUE"""),"")</f>
        <v/>
      </c>
      <c r="J224" s="12" t="str">
        <f ca="1">IFERROR(__xludf.DUMMYFUNCTION("""COMPUTED_VALUE"""),"")</f>
        <v/>
      </c>
      <c r="K224" s="8" t="str">
        <f ca="1">IFERROR(__xludf.DUMMYFUNCTION("""COMPUTED_VALUE"""),"")</f>
        <v/>
      </c>
      <c r="L224" s="12" t="str">
        <f ca="1">IFERROR(__xludf.DUMMYFUNCTION("""COMPUTED_VALUE"""),"")</f>
        <v/>
      </c>
      <c r="M224" s="12" t="str">
        <f ca="1">IFERROR(__xludf.DUMMYFUNCTION("""COMPUTED_VALUE"""),"")</f>
        <v/>
      </c>
      <c r="N224" s="12" t="str">
        <f ca="1">IFERROR(__xludf.DUMMYFUNCTION("""COMPUTED_VALUE"""),"")</f>
        <v/>
      </c>
      <c r="O224" s="8" t="str">
        <f ca="1">IFERROR(__xludf.DUMMYFUNCTION("""COMPUTED_VALUE"""),"")</f>
        <v/>
      </c>
      <c r="P224" s="12" t="str">
        <f ca="1">IFERROR(__xludf.DUMMYFUNCTION("""COMPUTED_VALUE"""),"")</f>
        <v/>
      </c>
      <c r="Q224" s="12" t="str">
        <f ca="1">IFERROR(__xludf.DUMMYFUNCTION("""COMPUTED_VALUE"""),"")</f>
        <v/>
      </c>
      <c r="R224" s="8" t="str">
        <f ca="1">IFERROR(__xludf.DUMMYFUNCTION("""COMPUTED_VALUE"""),"")</f>
        <v/>
      </c>
      <c r="S224" s="3" t="str">
        <f ca="1">IFERROR(__xludf.DUMMYFUNCTION("""COMPUTED_VALUE"""),"")</f>
        <v/>
      </c>
      <c r="T224" s="8" t="str">
        <f ca="1">IFERROR(__xludf.DUMMYFUNCTION("""COMPUTED_VALUE"""),"")</f>
        <v/>
      </c>
      <c r="U224" s="3" t="str">
        <f ca="1">IFERROR(__xludf.DUMMYFUNCTION("""COMPUTED_VALUE"""),"")</f>
        <v/>
      </c>
      <c r="V224" s="8" t="str">
        <f ca="1">IFERROR(__xludf.DUMMYFUNCTION("""COMPUTED_VALUE"""),"")</f>
        <v/>
      </c>
      <c r="W224" s="3" t="str">
        <f ca="1">IFERROR(__xludf.DUMMYFUNCTION("""COMPUTED_VALUE"""),"")</f>
        <v/>
      </c>
      <c r="X224" s="3" t="str">
        <f ca="1">IFERROR(__xludf.DUMMYFUNCTION("""COMPUTED_VALUE"""),"")</f>
        <v/>
      </c>
      <c r="Y224" s="8" t="str">
        <f ca="1">IFERROR(__xludf.DUMMYFUNCTION("""COMPUTED_VALUE"""),"")</f>
        <v/>
      </c>
      <c r="Z224" s="3" t="str">
        <f ca="1">IFERROR(__xludf.DUMMYFUNCTION("""COMPUTED_VALUE"""),"")</f>
        <v/>
      </c>
      <c r="AA224" s="3" t="str">
        <f ca="1">IFERROR(__xludf.DUMMYFUNCTION("""COMPUTED_VALUE"""),"")</f>
        <v/>
      </c>
      <c r="AB224" s="3" t="str">
        <f ca="1">IFERROR(__xludf.DUMMYFUNCTION("""COMPUTED_VALUE"""),"")</f>
        <v/>
      </c>
      <c r="AC224" s="3" t="str">
        <f ca="1">IFERROR(__xludf.DUMMYFUNCTION("""COMPUTED_VALUE"""),"")</f>
        <v/>
      </c>
      <c r="AD224" s="15" t="str">
        <f ca="1">IFERROR(__xludf.DUMMYFUNCTION("""COMPUTED_VALUE"""),"")</f>
        <v/>
      </c>
    </row>
    <row r="225" spans="1:30" ht="12.75">
      <c r="A225" t="str">
        <f ca="1">IFERROR(__xludf.DUMMYFUNCTION("""COMPUTED_VALUE"""),"Czech Republic")</f>
        <v>Czech Republic</v>
      </c>
      <c r="B225" t="str">
        <f ca="1">IFERROR(__xludf.DUMMYFUNCTION("""COMPUTED_VALUE"""),"Europe")</f>
        <v>Europe</v>
      </c>
      <c r="C225" s="4" t="str">
        <f ca="1">IFERROR(__xludf.DUMMYFUNCTION("""COMPUTED_VALUE"""),"Andrej Babiš")</f>
        <v>Andrej Babiš</v>
      </c>
      <c r="D225" t="str">
        <f ca="1">IFERROR(__xludf.DUMMYFUNCTION("""COMPUTED_VALUE"""),"Head of government")</f>
        <v>Head of government</v>
      </c>
      <c r="E225" t="str">
        <f ca="1">IFERROR(__xludf.DUMMYFUNCTION("""COMPUTED_VALUE"""),"Male")</f>
        <v>Male</v>
      </c>
      <c r="F225" s="1">
        <f ca="1">IFERROR(__xludf.DUMMYFUNCTION("""COMPUTED_VALUE"""),63)</f>
        <v>63</v>
      </c>
      <c r="G225" t="str">
        <f ca="1">IFERROR(__xludf.DUMMYFUNCTION("""COMPUTED_VALUE"""),"Prime Minister")</f>
        <v>Prime Minister</v>
      </c>
      <c r="H225" s="10">
        <f ca="1">IFERROR(__xludf.DUMMYFUNCTION("""COMPUTED_VALUE"""),0)</f>
        <v>0</v>
      </c>
      <c r="I225" s="7" t="str">
        <f ca="1">IFERROR(__xludf.DUMMYFUNCTION("""COMPUTED_VALUE"""),"")</f>
        <v/>
      </c>
      <c r="J225" s="12" t="str">
        <f ca="1">IFERROR(__xludf.DUMMYFUNCTION("""COMPUTED_VALUE"""),"")</f>
        <v/>
      </c>
      <c r="K225" s="8" t="str">
        <f ca="1">IFERROR(__xludf.DUMMYFUNCTION("""COMPUTED_VALUE"""),"")</f>
        <v/>
      </c>
      <c r="L225" s="12" t="str">
        <f ca="1">IFERROR(__xludf.DUMMYFUNCTION("""COMPUTED_VALUE"""),"")</f>
        <v/>
      </c>
      <c r="M225" s="12" t="str">
        <f ca="1">IFERROR(__xludf.DUMMYFUNCTION("""COMPUTED_VALUE"""),"")</f>
        <v/>
      </c>
      <c r="N225" s="12" t="str">
        <f ca="1">IFERROR(__xludf.DUMMYFUNCTION("""COMPUTED_VALUE"""),"")</f>
        <v/>
      </c>
      <c r="O225" s="8" t="str">
        <f ca="1">IFERROR(__xludf.DUMMYFUNCTION("""COMPUTED_VALUE"""),"")</f>
        <v/>
      </c>
      <c r="P225" s="12" t="str">
        <f ca="1">IFERROR(__xludf.DUMMYFUNCTION("""COMPUTED_VALUE"""),"")</f>
        <v/>
      </c>
      <c r="Q225" s="12" t="str">
        <f ca="1">IFERROR(__xludf.DUMMYFUNCTION("""COMPUTED_VALUE"""),"")</f>
        <v/>
      </c>
      <c r="R225" s="8" t="str">
        <f ca="1">IFERROR(__xludf.DUMMYFUNCTION("""COMPUTED_VALUE"""),"")</f>
        <v/>
      </c>
      <c r="S225" s="3" t="str">
        <f ca="1">IFERROR(__xludf.DUMMYFUNCTION("""COMPUTED_VALUE"""),"")</f>
        <v/>
      </c>
      <c r="T225" s="8" t="str">
        <f ca="1">IFERROR(__xludf.DUMMYFUNCTION("""COMPUTED_VALUE"""),"")</f>
        <v/>
      </c>
      <c r="U225" s="3" t="str">
        <f ca="1">IFERROR(__xludf.DUMMYFUNCTION("""COMPUTED_VALUE"""),"")</f>
        <v/>
      </c>
      <c r="V225" s="8" t="str">
        <f ca="1">IFERROR(__xludf.DUMMYFUNCTION("""COMPUTED_VALUE"""),"")</f>
        <v/>
      </c>
      <c r="W225" s="3" t="str">
        <f ca="1">IFERROR(__xludf.DUMMYFUNCTION("""COMPUTED_VALUE"""),"")</f>
        <v/>
      </c>
      <c r="X225" s="3" t="str">
        <f ca="1">IFERROR(__xludf.DUMMYFUNCTION("""COMPUTED_VALUE"""),"")</f>
        <v/>
      </c>
      <c r="Y225" s="8" t="str">
        <f ca="1">IFERROR(__xludf.DUMMYFUNCTION("""COMPUTED_VALUE"""),"")</f>
        <v/>
      </c>
      <c r="Z225" s="3" t="str">
        <f ca="1">IFERROR(__xludf.DUMMYFUNCTION("""COMPUTED_VALUE"""),"")</f>
        <v/>
      </c>
      <c r="AA225" s="3" t="str">
        <f ca="1">IFERROR(__xludf.DUMMYFUNCTION("""COMPUTED_VALUE"""),"")</f>
        <v/>
      </c>
      <c r="AB225" s="3" t="str">
        <f ca="1">IFERROR(__xludf.DUMMYFUNCTION("""COMPUTED_VALUE"""),"")</f>
        <v/>
      </c>
      <c r="AC225" s="3" t="str">
        <f ca="1">IFERROR(__xludf.DUMMYFUNCTION("""COMPUTED_VALUE"""),"")</f>
        <v/>
      </c>
      <c r="AD225" s="15" t="str">
        <f ca="1">IFERROR(__xludf.DUMMYFUNCTION("""COMPUTED_VALUE"""),"")</f>
        <v/>
      </c>
    </row>
    <row r="226" spans="1:30" ht="12.75">
      <c r="A226" t="str">
        <f ca="1">IFERROR(__xludf.DUMMYFUNCTION("""COMPUTED_VALUE"""),"Democratic Republic of the Congo")</f>
        <v>Democratic Republic of the Congo</v>
      </c>
      <c r="B226" t="str">
        <f ca="1">IFERROR(__xludf.DUMMYFUNCTION("""COMPUTED_VALUE"""),"Africa")</f>
        <v>Africa</v>
      </c>
      <c r="C226" s="4" t="str">
        <f ca="1">IFERROR(__xludf.DUMMYFUNCTION("""COMPUTED_VALUE"""),"Joseph Kabila")</f>
        <v>Joseph Kabila</v>
      </c>
      <c r="D226" t="str">
        <f ca="1">IFERROR(__xludf.DUMMYFUNCTION("""COMPUTED_VALUE"""),"Head of state")</f>
        <v>Head of state</v>
      </c>
      <c r="E226" t="str">
        <f ca="1">IFERROR(__xludf.DUMMYFUNCTION("""COMPUTED_VALUE"""),"Male")</f>
        <v>Male</v>
      </c>
      <c r="F226" s="1">
        <f ca="1">IFERROR(__xludf.DUMMYFUNCTION("""COMPUTED_VALUE"""),46)</f>
        <v>46</v>
      </c>
      <c r="G226" t="str">
        <f ca="1">IFERROR(__xludf.DUMMYFUNCTION("""COMPUTED_VALUE"""),"President")</f>
        <v>President</v>
      </c>
      <c r="H226" s="10">
        <f ca="1">IFERROR(__xludf.DUMMYFUNCTION("""COMPUTED_VALUE"""),0)</f>
        <v>0</v>
      </c>
      <c r="I226" s="7" t="str">
        <f ca="1">IFERROR(__xludf.DUMMYFUNCTION("""COMPUTED_VALUE"""),"")</f>
        <v/>
      </c>
      <c r="J226" s="12" t="str">
        <f ca="1">IFERROR(__xludf.DUMMYFUNCTION("""COMPUTED_VALUE"""),"")</f>
        <v/>
      </c>
      <c r="K226" s="8" t="str">
        <f ca="1">IFERROR(__xludf.DUMMYFUNCTION("""COMPUTED_VALUE"""),"")</f>
        <v/>
      </c>
      <c r="L226" s="12" t="str">
        <f ca="1">IFERROR(__xludf.DUMMYFUNCTION("""COMPUTED_VALUE"""),"")</f>
        <v/>
      </c>
      <c r="M226" s="12" t="str">
        <f ca="1">IFERROR(__xludf.DUMMYFUNCTION("""COMPUTED_VALUE"""),"")</f>
        <v/>
      </c>
      <c r="N226" s="12" t="str">
        <f ca="1">IFERROR(__xludf.DUMMYFUNCTION("""COMPUTED_VALUE"""),"")</f>
        <v/>
      </c>
      <c r="O226" s="8" t="str">
        <f ca="1">IFERROR(__xludf.DUMMYFUNCTION("""COMPUTED_VALUE"""),"")</f>
        <v/>
      </c>
      <c r="P226" s="12" t="str">
        <f ca="1">IFERROR(__xludf.DUMMYFUNCTION("""COMPUTED_VALUE"""),"")</f>
        <v/>
      </c>
      <c r="Q226" s="12" t="str">
        <f ca="1">IFERROR(__xludf.DUMMYFUNCTION("""COMPUTED_VALUE"""),"")</f>
        <v/>
      </c>
      <c r="R226" s="8" t="str">
        <f ca="1">IFERROR(__xludf.DUMMYFUNCTION("""COMPUTED_VALUE"""),"")</f>
        <v/>
      </c>
      <c r="S226" s="3" t="str">
        <f ca="1">IFERROR(__xludf.DUMMYFUNCTION("""COMPUTED_VALUE"""),"")</f>
        <v/>
      </c>
      <c r="T226" s="8" t="str">
        <f ca="1">IFERROR(__xludf.DUMMYFUNCTION("""COMPUTED_VALUE"""),"")</f>
        <v/>
      </c>
      <c r="U226" s="3" t="str">
        <f ca="1">IFERROR(__xludf.DUMMYFUNCTION("""COMPUTED_VALUE"""),"")</f>
        <v/>
      </c>
      <c r="V226" s="8" t="str">
        <f ca="1">IFERROR(__xludf.DUMMYFUNCTION("""COMPUTED_VALUE"""),"")</f>
        <v/>
      </c>
      <c r="W226" s="3" t="str">
        <f ca="1">IFERROR(__xludf.DUMMYFUNCTION("""COMPUTED_VALUE"""),"")</f>
        <v/>
      </c>
      <c r="X226" s="3" t="str">
        <f ca="1">IFERROR(__xludf.DUMMYFUNCTION("""COMPUTED_VALUE"""),"")</f>
        <v/>
      </c>
      <c r="Y226" s="8" t="str">
        <f ca="1">IFERROR(__xludf.DUMMYFUNCTION("""COMPUTED_VALUE"""),"")</f>
        <v/>
      </c>
      <c r="Z226" s="3" t="str">
        <f ca="1">IFERROR(__xludf.DUMMYFUNCTION("""COMPUTED_VALUE"""),"")</f>
        <v/>
      </c>
      <c r="AA226" s="3" t="str">
        <f ca="1">IFERROR(__xludf.DUMMYFUNCTION("""COMPUTED_VALUE"""),"")</f>
        <v/>
      </c>
      <c r="AB226" s="3" t="str">
        <f ca="1">IFERROR(__xludf.DUMMYFUNCTION("""COMPUTED_VALUE"""),"")</f>
        <v/>
      </c>
      <c r="AC226" s="3" t="str">
        <f ca="1">IFERROR(__xludf.DUMMYFUNCTION("""COMPUTED_VALUE"""),"")</f>
        <v/>
      </c>
      <c r="AD226" s="15" t="str">
        <f ca="1">IFERROR(__xludf.DUMMYFUNCTION("""COMPUTED_VALUE"""),"")</f>
        <v/>
      </c>
    </row>
    <row r="227" spans="1:30" ht="12.75">
      <c r="A227" t="str">
        <f ca="1">IFERROR(__xludf.DUMMYFUNCTION("""COMPUTED_VALUE"""),"Democratic Republic of the Congo")</f>
        <v>Democratic Republic of the Congo</v>
      </c>
      <c r="B227" t="str">
        <f ca="1">IFERROR(__xludf.DUMMYFUNCTION("""COMPUTED_VALUE"""),"Africa")</f>
        <v>Africa</v>
      </c>
      <c r="C227" s="4" t="str">
        <f ca="1">IFERROR(__xludf.DUMMYFUNCTION("""COMPUTED_VALUE"""),"Bruno Tshibala")</f>
        <v>Bruno Tshibala</v>
      </c>
      <c r="D227" t="str">
        <f ca="1">IFERROR(__xludf.DUMMYFUNCTION("""COMPUTED_VALUE"""),"Head of government")</f>
        <v>Head of government</v>
      </c>
      <c r="E227" t="str">
        <f ca="1">IFERROR(__xludf.DUMMYFUNCTION("""COMPUTED_VALUE"""),"Male")</f>
        <v>Male</v>
      </c>
      <c r="F227" s="1">
        <f ca="1">IFERROR(__xludf.DUMMYFUNCTION("""COMPUTED_VALUE"""),61)</f>
        <v>61</v>
      </c>
      <c r="G227" t="str">
        <f ca="1">IFERROR(__xludf.DUMMYFUNCTION("""COMPUTED_VALUE"""),"Prime Minister")</f>
        <v>Prime Minister</v>
      </c>
      <c r="H227" s="10">
        <f ca="1">IFERROR(__xludf.DUMMYFUNCTION("""COMPUTED_VALUE"""),0)</f>
        <v>0</v>
      </c>
      <c r="I227" s="7" t="str">
        <f ca="1">IFERROR(__xludf.DUMMYFUNCTION("""COMPUTED_VALUE"""),"")</f>
        <v/>
      </c>
      <c r="J227" s="12" t="str">
        <f ca="1">IFERROR(__xludf.DUMMYFUNCTION("""COMPUTED_VALUE"""),"")</f>
        <v/>
      </c>
      <c r="K227" s="8" t="str">
        <f ca="1">IFERROR(__xludf.DUMMYFUNCTION("""COMPUTED_VALUE"""),"")</f>
        <v/>
      </c>
      <c r="L227" s="12" t="str">
        <f ca="1">IFERROR(__xludf.DUMMYFUNCTION("""COMPUTED_VALUE"""),"")</f>
        <v/>
      </c>
      <c r="M227" s="12" t="str">
        <f ca="1">IFERROR(__xludf.DUMMYFUNCTION("""COMPUTED_VALUE"""),"")</f>
        <v/>
      </c>
      <c r="N227" s="12" t="str">
        <f ca="1">IFERROR(__xludf.DUMMYFUNCTION("""COMPUTED_VALUE"""),"")</f>
        <v/>
      </c>
      <c r="O227" s="8" t="str">
        <f ca="1">IFERROR(__xludf.DUMMYFUNCTION("""COMPUTED_VALUE"""),"")</f>
        <v/>
      </c>
      <c r="P227" s="12" t="str">
        <f ca="1">IFERROR(__xludf.DUMMYFUNCTION("""COMPUTED_VALUE"""),"")</f>
        <v/>
      </c>
      <c r="Q227" s="12" t="str">
        <f ca="1">IFERROR(__xludf.DUMMYFUNCTION("""COMPUTED_VALUE"""),"")</f>
        <v/>
      </c>
      <c r="R227" s="8" t="str">
        <f ca="1">IFERROR(__xludf.DUMMYFUNCTION("""COMPUTED_VALUE"""),"")</f>
        <v/>
      </c>
      <c r="S227" s="3" t="str">
        <f ca="1">IFERROR(__xludf.DUMMYFUNCTION("""COMPUTED_VALUE"""),"")</f>
        <v/>
      </c>
      <c r="T227" s="8" t="str">
        <f ca="1">IFERROR(__xludf.DUMMYFUNCTION("""COMPUTED_VALUE"""),"")</f>
        <v/>
      </c>
      <c r="U227" s="3" t="str">
        <f ca="1">IFERROR(__xludf.DUMMYFUNCTION("""COMPUTED_VALUE"""),"")</f>
        <v/>
      </c>
      <c r="V227" s="8" t="str">
        <f ca="1">IFERROR(__xludf.DUMMYFUNCTION("""COMPUTED_VALUE"""),"")</f>
        <v/>
      </c>
      <c r="W227" s="3" t="str">
        <f ca="1">IFERROR(__xludf.DUMMYFUNCTION("""COMPUTED_VALUE"""),"")</f>
        <v/>
      </c>
      <c r="X227" s="3" t="str">
        <f ca="1">IFERROR(__xludf.DUMMYFUNCTION("""COMPUTED_VALUE"""),"")</f>
        <v/>
      </c>
      <c r="Y227" s="8" t="str">
        <f ca="1">IFERROR(__xludf.DUMMYFUNCTION("""COMPUTED_VALUE"""),"")</f>
        <v/>
      </c>
      <c r="Z227" s="3" t="str">
        <f ca="1">IFERROR(__xludf.DUMMYFUNCTION("""COMPUTED_VALUE"""),"")</f>
        <v/>
      </c>
      <c r="AA227" s="3" t="str">
        <f ca="1">IFERROR(__xludf.DUMMYFUNCTION("""COMPUTED_VALUE"""),"")</f>
        <v/>
      </c>
      <c r="AB227" s="3" t="str">
        <f ca="1">IFERROR(__xludf.DUMMYFUNCTION("""COMPUTED_VALUE"""),"")</f>
        <v/>
      </c>
      <c r="AC227" s="3" t="str">
        <f ca="1">IFERROR(__xludf.DUMMYFUNCTION("""COMPUTED_VALUE"""),"")</f>
        <v/>
      </c>
      <c r="AD227" s="15" t="str">
        <f ca="1">IFERROR(__xludf.DUMMYFUNCTION("""COMPUTED_VALUE"""),"")</f>
        <v/>
      </c>
    </row>
    <row r="228" spans="1:30" ht="12.75">
      <c r="A228" t="str">
        <f ca="1">IFERROR(__xludf.DUMMYFUNCTION("""COMPUTED_VALUE"""),"Djibouti")</f>
        <v>Djibouti</v>
      </c>
      <c r="B228" t="str">
        <f ca="1">IFERROR(__xludf.DUMMYFUNCTION("""COMPUTED_VALUE"""),"Africa")</f>
        <v>Africa</v>
      </c>
      <c r="C228" s="4" t="str">
        <f ca="1">IFERROR(__xludf.DUMMYFUNCTION("""COMPUTED_VALUE"""),"Abdoulkader Kamil Mohamed")</f>
        <v>Abdoulkader Kamil Mohamed</v>
      </c>
      <c r="D228" t="str">
        <f ca="1">IFERROR(__xludf.DUMMYFUNCTION("""COMPUTED_VALUE"""),"Head of government")</f>
        <v>Head of government</v>
      </c>
      <c r="E228" t="str">
        <f ca="1">IFERROR(__xludf.DUMMYFUNCTION("""COMPUTED_VALUE"""),"Male")</f>
        <v>Male</v>
      </c>
      <c r="F228" s="1">
        <f ca="1">IFERROR(__xludf.DUMMYFUNCTION("""COMPUTED_VALUE"""),66)</f>
        <v>66</v>
      </c>
      <c r="G228" t="str">
        <f ca="1">IFERROR(__xludf.DUMMYFUNCTION("""COMPUTED_VALUE"""),"Prime Minister")</f>
        <v>Prime Minister</v>
      </c>
      <c r="H228" s="10">
        <f ca="1">IFERROR(__xludf.DUMMYFUNCTION("""COMPUTED_VALUE"""),0)</f>
        <v>0</v>
      </c>
      <c r="I228" s="7" t="str">
        <f ca="1">IFERROR(__xludf.DUMMYFUNCTION("""COMPUTED_VALUE"""),"")</f>
        <v/>
      </c>
      <c r="J228" s="12" t="str">
        <f ca="1">IFERROR(__xludf.DUMMYFUNCTION("""COMPUTED_VALUE"""),"")</f>
        <v/>
      </c>
      <c r="K228" s="8" t="str">
        <f ca="1">IFERROR(__xludf.DUMMYFUNCTION("""COMPUTED_VALUE"""),"")</f>
        <v/>
      </c>
      <c r="L228" s="12" t="str">
        <f ca="1">IFERROR(__xludf.DUMMYFUNCTION("""COMPUTED_VALUE"""),"")</f>
        <v/>
      </c>
      <c r="M228" s="12" t="str">
        <f ca="1">IFERROR(__xludf.DUMMYFUNCTION("""COMPUTED_VALUE"""),"")</f>
        <v/>
      </c>
      <c r="N228" s="12" t="str">
        <f ca="1">IFERROR(__xludf.DUMMYFUNCTION("""COMPUTED_VALUE"""),"")</f>
        <v/>
      </c>
      <c r="O228" s="8" t="str">
        <f ca="1">IFERROR(__xludf.DUMMYFUNCTION("""COMPUTED_VALUE"""),"")</f>
        <v/>
      </c>
      <c r="P228" s="12" t="str">
        <f ca="1">IFERROR(__xludf.DUMMYFUNCTION("""COMPUTED_VALUE"""),"")</f>
        <v/>
      </c>
      <c r="Q228" s="12" t="str">
        <f ca="1">IFERROR(__xludf.DUMMYFUNCTION("""COMPUTED_VALUE"""),"")</f>
        <v/>
      </c>
      <c r="R228" s="8" t="str">
        <f ca="1">IFERROR(__xludf.DUMMYFUNCTION("""COMPUTED_VALUE"""),"")</f>
        <v/>
      </c>
      <c r="S228" s="3" t="str">
        <f ca="1">IFERROR(__xludf.DUMMYFUNCTION("""COMPUTED_VALUE"""),"")</f>
        <v/>
      </c>
      <c r="T228" s="8" t="str">
        <f ca="1">IFERROR(__xludf.DUMMYFUNCTION("""COMPUTED_VALUE"""),"")</f>
        <v/>
      </c>
      <c r="U228" s="3" t="str">
        <f ca="1">IFERROR(__xludf.DUMMYFUNCTION("""COMPUTED_VALUE"""),"")</f>
        <v/>
      </c>
      <c r="V228" s="8" t="str">
        <f ca="1">IFERROR(__xludf.DUMMYFUNCTION("""COMPUTED_VALUE"""),"")</f>
        <v/>
      </c>
      <c r="W228" s="3" t="str">
        <f ca="1">IFERROR(__xludf.DUMMYFUNCTION("""COMPUTED_VALUE"""),"")</f>
        <v/>
      </c>
      <c r="X228" s="3" t="str">
        <f ca="1">IFERROR(__xludf.DUMMYFUNCTION("""COMPUTED_VALUE"""),"")</f>
        <v/>
      </c>
      <c r="Y228" s="8" t="str">
        <f ca="1">IFERROR(__xludf.DUMMYFUNCTION("""COMPUTED_VALUE"""),"")</f>
        <v/>
      </c>
      <c r="Z228" s="3" t="str">
        <f ca="1">IFERROR(__xludf.DUMMYFUNCTION("""COMPUTED_VALUE"""),"")</f>
        <v/>
      </c>
      <c r="AA228" s="3" t="str">
        <f ca="1">IFERROR(__xludf.DUMMYFUNCTION("""COMPUTED_VALUE"""),"")</f>
        <v/>
      </c>
      <c r="AB228" s="3" t="str">
        <f ca="1">IFERROR(__xludf.DUMMYFUNCTION("""COMPUTED_VALUE"""),"")</f>
        <v/>
      </c>
      <c r="AC228" s="3" t="str">
        <f ca="1">IFERROR(__xludf.DUMMYFUNCTION("""COMPUTED_VALUE"""),"")</f>
        <v/>
      </c>
      <c r="AD228" s="15" t="str">
        <f ca="1">IFERROR(__xludf.DUMMYFUNCTION("""COMPUTED_VALUE"""),"")</f>
        <v/>
      </c>
    </row>
    <row r="229" spans="1:30" ht="12.75">
      <c r="A229" t="str">
        <f ca="1">IFERROR(__xludf.DUMMYFUNCTION("""COMPUTED_VALUE"""),"Dominica")</f>
        <v>Dominica</v>
      </c>
      <c r="B229" t="str">
        <f ca="1">IFERROR(__xludf.DUMMYFUNCTION("""COMPUTED_VALUE"""),"North America")</f>
        <v>North America</v>
      </c>
      <c r="C229" s="4" t="str">
        <f ca="1">IFERROR(__xludf.DUMMYFUNCTION("""COMPUTED_VALUE"""),"Charles Savarin")</f>
        <v>Charles Savarin</v>
      </c>
      <c r="D229" t="str">
        <f ca="1">IFERROR(__xludf.DUMMYFUNCTION("""COMPUTED_VALUE"""),"Head of state")</f>
        <v>Head of state</v>
      </c>
      <c r="E229" t="str">
        <f ca="1">IFERROR(__xludf.DUMMYFUNCTION("""COMPUTED_VALUE"""),"Male")</f>
        <v>Male</v>
      </c>
      <c r="F229" s="1">
        <f ca="1">IFERROR(__xludf.DUMMYFUNCTION("""COMPUTED_VALUE"""),74)</f>
        <v>74</v>
      </c>
      <c r="G229" t="str">
        <f ca="1">IFERROR(__xludf.DUMMYFUNCTION("""COMPUTED_VALUE"""),"President")</f>
        <v>President</v>
      </c>
      <c r="H229" s="10">
        <f ca="1">IFERROR(__xludf.DUMMYFUNCTION("""COMPUTED_VALUE"""),0)</f>
        <v>0</v>
      </c>
      <c r="I229" s="7" t="str">
        <f ca="1">IFERROR(__xludf.DUMMYFUNCTION("""COMPUTED_VALUE"""),"")</f>
        <v/>
      </c>
      <c r="J229" s="12" t="str">
        <f ca="1">IFERROR(__xludf.DUMMYFUNCTION("""COMPUTED_VALUE"""),"")</f>
        <v/>
      </c>
      <c r="K229" s="8" t="str">
        <f ca="1">IFERROR(__xludf.DUMMYFUNCTION("""COMPUTED_VALUE"""),"")</f>
        <v/>
      </c>
      <c r="L229" s="12" t="str">
        <f ca="1">IFERROR(__xludf.DUMMYFUNCTION("""COMPUTED_VALUE"""),"")</f>
        <v/>
      </c>
      <c r="M229" s="12" t="str">
        <f ca="1">IFERROR(__xludf.DUMMYFUNCTION("""COMPUTED_VALUE"""),"")</f>
        <v/>
      </c>
      <c r="N229" s="12" t="str">
        <f ca="1">IFERROR(__xludf.DUMMYFUNCTION("""COMPUTED_VALUE"""),"")</f>
        <v/>
      </c>
      <c r="O229" s="8" t="str">
        <f ca="1">IFERROR(__xludf.DUMMYFUNCTION("""COMPUTED_VALUE"""),"")</f>
        <v/>
      </c>
      <c r="P229" s="12" t="str">
        <f ca="1">IFERROR(__xludf.DUMMYFUNCTION("""COMPUTED_VALUE"""),"")</f>
        <v/>
      </c>
      <c r="Q229" s="12" t="str">
        <f ca="1">IFERROR(__xludf.DUMMYFUNCTION("""COMPUTED_VALUE"""),"")</f>
        <v/>
      </c>
      <c r="R229" s="8" t="str">
        <f ca="1">IFERROR(__xludf.DUMMYFUNCTION("""COMPUTED_VALUE"""),"")</f>
        <v/>
      </c>
      <c r="S229" s="3" t="str">
        <f ca="1">IFERROR(__xludf.DUMMYFUNCTION("""COMPUTED_VALUE"""),"")</f>
        <v/>
      </c>
      <c r="T229" s="8" t="str">
        <f ca="1">IFERROR(__xludf.DUMMYFUNCTION("""COMPUTED_VALUE"""),"")</f>
        <v/>
      </c>
      <c r="U229" s="3" t="str">
        <f ca="1">IFERROR(__xludf.DUMMYFUNCTION("""COMPUTED_VALUE"""),"")</f>
        <v/>
      </c>
      <c r="V229" s="8" t="str">
        <f ca="1">IFERROR(__xludf.DUMMYFUNCTION("""COMPUTED_VALUE"""),"")</f>
        <v/>
      </c>
      <c r="W229" s="3" t="str">
        <f ca="1">IFERROR(__xludf.DUMMYFUNCTION("""COMPUTED_VALUE"""),"")</f>
        <v/>
      </c>
      <c r="X229" s="3" t="str">
        <f ca="1">IFERROR(__xludf.DUMMYFUNCTION("""COMPUTED_VALUE"""),"")</f>
        <v/>
      </c>
      <c r="Y229" s="8" t="str">
        <f ca="1">IFERROR(__xludf.DUMMYFUNCTION("""COMPUTED_VALUE"""),"")</f>
        <v/>
      </c>
      <c r="Z229" s="3" t="str">
        <f ca="1">IFERROR(__xludf.DUMMYFUNCTION("""COMPUTED_VALUE"""),"")</f>
        <v/>
      </c>
      <c r="AA229" s="3" t="str">
        <f ca="1">IFERROR(__xludf.DUMMYFUNCTION("""COMPUTED_VALUE"""),"")</f>
        <v/>
      </c>
      <c r="AB229" s="3" t="str">
        <f ca="1">IFERROR(__xludf.DUMMYFUNCTION("""COMPUTED_VALUE"""),"")</f>
        <v/>
      </c>
      <c r="AC229" s="3" t="str">
        <f ca="1">IFERROR(__xludf.DUMMYFUNCTION("""COMPUTED_VALUE"""),"")</f>
        <v/>
      </c>
      <c r="AD229" s="15" t="str">
        <f ca="1">IFERROR(__xludf.DUMMYFUNCTION("""COMPUTED_VALUE"""),"")</f>
        <v/>
      </c>
    </row>
    <row r="230" spans="1:30" ht="12.75">
      <c r="A230" t="str">
        <f ca="1">IFERROR(__xludf.DUMMYFUNCTION("""COMPUTED_VALUE"""),"Egypt")</f>
        <v>Egypt</v>
      </c>
      <c r="B230" t="str">
        <f ca="1">IFERROR(__xludf.DUMMYFUNCTION("""COMPUTED_VALUE"""),"Africa")</f>
        <v>Africa</v>
      </c>
      <c r="C230" s="4" t="str">
        <f ca="1">IFERROR(__xludf.DUMMYFUNCTION("""COMPUTED_VALUE"""),"Sherif Ismail")</f>
        <v>Sherif Ismail</v>
      </c>
      <c r="D230" t="str">
        <f ca="1">IFERROR(__xludf.DUMMYFUNCTION("""COMPUTED_VALUE"""),"Head of government")</f>
        <v>Head of government</v>
      </c>
      <c r="E230" t="str">
        <f ca="1">IFERROR(__xludf.DUMMYFUNCTION("""COMPUTED_VALUE"""),"Male")</f>
        <v>Male</v>
      </c>
      <c r="F230" s="1">
        <f ca="1">IFERROR(__xludf.DUMMYFUNCTION("""COMPUTED_VALUE"""),62)</f>
        <v>62</v>
      </c>
      <c r="G230" t="str">
        <f ca="1">IFERROR(__xludf.DUMMYFUNCTION("""COMPUTED_VALUE"""),"Prime Minister")</f>
        <v>Prime Minister</v>
      </c>
      <c r="H230" s="10">
        <f ca="1">IFERROR(__xludf.DUMMYFUNCTION("""COMPUTED_VALUE"""),0)</f>
        <v>0</v>
      </c>
      <c r="I230" s="7" t="str">
        <f ca="1">IFERROR(__xludf.DUMMYFUNCTION("""COMPUTED_VALUE"""),"")</f>
        <v/>
      </c>
      <c r="J230" s="12" t="str">
        <f ca="1">IFERROR(__xludf.DUMMYFUNCTION("""COMPUTED_VALUE"""),"")</f>
        <v/>
      </c>
      <c r="K230" s="8" t="str">
        <f ca="1">IFERROR(__xludf.DUMMYFUNCTION("""COMPUTED_VALUE"""),"")</f>
        <v/>
      </c>
      <c r="L230" s="12" t="str">
        <f ca="1">IFERROR(__xludf.DUMMYFUNCTION("""COMPUTED_VALUE"""),"")</f>
        <v/>
      </c>
      <c r="M230" s="12" t="str">
        <f ca="1">IFERROR(__xludf.DUMMYFUNCTION("""COMPUTED_VALUE"""),"")</f>
        <v/>
      </c>
      <c r="N230" s="12" t="str">
        <f ca="1">IFERROR(__xludf.DUMMYFUNCTION("""COMPUTED_VALUE"""),"")</f>
        <v/>
      </c>
      <c r="O230" s="8" t="str">
        <f ca="1">IFERROR(__xludf.DUMMYFUNCTION("""COMPUTED_VALUE"""),"")</f>
        <v/>
      </c>
      <c r="P230" s="12" t="str">
        <f ca="1">IFERROR(__xludf.DUMMYFUNCTION("""COMPUTED_VALUE"""),"")</f>
        <v/>
      </c>
      <c r="Q230" s="12" t="str">
        <f ca="1">IFERROR(__xludf.DUMMYFUNCTION("""COMPUTED_VALUE"""),"")</f>
        <v/>
      </c>
      <c r="R230" s="8" t="str">
        <f ca="1">IFERROR(__xludf.DUMMYFUNCTION("""COMPUTED_VALUE"""),"")</f>
        <v/>
      </c>
      <c r="S230" s="3" t="str">
        <f ca="1">IFERROR(__xludf.DUMMYFUNCTION("""COMPUTED_VALUE"""),"")</f>
        <v/>
      </c>
      <c r="T230" s="8" t="str">
        <f ca="1">IFERROR(__xludf.DUMMYFUNCTION("""COMPUTED_VALUE"""),"")</f>
        <v/>
      </c>
      <c r="U230" s="3" t="str">
        <f ca="1">IFERROR(__xludf.DUMMYFUNCTION("""COMPUTED_VALUE"""),"")</f>
        <v/>
      </c>
      <c r="V230" s="8" t="str">
        <f ca="1">IFERROR(__xludf.DUMMYFUNCTION("""COMPUTED_VALUE"""),"")</f>
        <v/>
      </c>
      <c r="W230" s="3" t="str">
        <f ca="1">IFERROR(__xludf.DUMMYFUNCTION("""COMPUTED_VALUE"""),"")</f>
        <v/>
      </c>
      <c r="X230" s="3" t="str">
        <f ca="1">IFERROR(__xludf.DUMMYFUNCTION("""COMPUTED_VALUE"""),"")</f>
        <v/>
      </c>
      <c r="Y230" s="8" t="str">
        <f ca="1">IFERROR(__xludf.DUMMYFUNCTION("""COMPUTED_VALUE"""),"")</f>
        <v/>
      </c>
      <c r="Z230" s="3" t="str">
        <f ca="1">IFERROR(__xludf.DUMMYFUNCTION("""COMPUTED_VALUE"""),"")</f>
        <v/>
      </c>
      <c r="AA230" s="3" t="str">
        <f ca="1">IFERROR(__xludf.DUMMYFUNCTION("""COMPUTED_VALUE"""),"")</f>
        <v/>
      </c>
      <c r="AB230" s="3" t="str">
        <f ca="1">IFERROR(__xludf.DUMMYFUNCTION("""COMPUTED_VALUE"""),"")</f>
        <v/>
      </c>
      <c r="AC230" s="3" t="str">
        <f ca="1">IFERROR(__xludf.DUMMYFUNCTION("""COMPUTED_VALUE"""),"")</f>
        <v/>
      </c>
      <c r="AD230" s="15" t="str">
        <f ca="1">IFERROR(__xludf.DUMMYFUNCTION("""COMPUTED_VALUE"""),"")</f>
        <v/>
      </c>
    </row>
    <row r="231" spans="1:30" ht="12.75">
      <c r="A231" t="str">
        <f ca="1">IFERROR(__xludf.DUMMYFUNCTION("""COMPUTED_VALUE"""),"Equatorial Guinea")</f>
        <v>Equatorial Guinea</v>
      </c>
      <c r="B231" t="str">
        <f ca="1">IFERROR(__xludf.DUMMYFUNCTION("""COMPUTED_VALUE"""),"Africa")</f>
        <v>Africa</v>
      </c>
      <c r="C231" s="4" t="str">
        <f ca="1">IFERROR(__xludf.DUMMYFUNCTION("""COMPUTED_VALUE"""),"Teodoro Obiang Nguema Mbasogo")</f>
        <v>Teodoro Obiang Nguema Mbasogo</v>
      </c>
      <c r="D231" t="str">
        <f ca="1">IFERROR(__xludf.DUMMYFUNCTION("""COMPUTED_VALUE"""),"Head of state")</f>
        <v>Head of state</v>
      </c>
      <c r="E231" t="str">
        <f ca="1">IFERROR(__xludf.DUMMYFUNCTION("""COMPUTED_VALUE"""),"Male")</f>
        <v>Male</v>
      </c>
      <c r="F231" s="1">
        <f ca="1">IFERROR(__xludf.DUMMYFUNCTION("""COMPUTED_VALUE"""),75)</f>
        <v>75</v>
      </c>
      <c r="G231" t="str">
        <f ca="1">IFERROR(__xludf.DUMMYFUNCTION("""COMPUTED_VALUE"""),"President")</f>
        <v>President</v>
      </c>
      <c r="H231" s="10">
        <f ca="1">IFERROR(__xludf.DUMMYFUNCTION("""COMPUTED_VALUE"""),0)</f>
        <v>0</v>
      </c>
      <c r="I231" s="7" t="str">
        <f ca="1">IFERROR(__xludf.DUMMYFUNCTION("""COMPUTED_VALUE"""),"")</f>
        <v/>
      </c>
      <c r="J231" s="12" t="str">
        <f ca="1">IFERROR(__xludf.DUMMYFUNCTION("""COMPUTED_VALUE"""),"")</f>
        <v/>
      </c>
      <c r="K231" s="8" t="str">
        <f ca="1">IFERROR(__xludf.DUMMYFUNCTION("""COMPUTED_VALUE"""),"")</f>
        <v/>
      </c>
      <c r="L231" s="12" t="str">
        <f ca="1">IFERROR(__xludf.DUMMYFUNCTION("""COMPUTED_VALUE"""),"")</f>
        <v/>
      </c>
      <c r="M231" s="12" t="str">
        <f ca="1">IFERROR(__xludf.DUMMYFUNCTION("""COMPUTED_VALUE"""),"")</f>
        <v/>
      </c>
      <c r="N231" s="12" t="str">
        <f ca="1">IFERROR(__xludf.DUMMYFUNCTION("""COMPUTED_VALUE"""),"")</f>
        <v/>
      </c>
      <c r="O231" s="8" t="str">
        <f ca="1">IFERROR(__xludf.DUMMYFUNCTION("""COMPUTED_VALUE"""),"")</f>
        <v/>
      </c>
      <c r="P231" s="12" t="str">
        <f ca="1">IFERROR(__xludf.DUMMYFUNCTION("""COMPUTED_VALUE"""),"")</f>
        <v/>
      </c>
      <c r="Q231" s="12" t="str">
        <f ca="1">IFERROR(__xludf.DUMMYFUNCTION("""COMPUTED_VALUE"""),"")</f>
        <v/>
      </c>
      <c r="R231" s="8" t="str">
        <f ca="1">IFERROR(__xludf.DUMMYFUNCTION("""COMPUTED_VALUE"""),"")</f>
        <v/>
      </c>
      <c r="S231" s="3" t="str">
        <f ca="1">IFERROR(__xludf.DUMMYFUNCTION("""COMPUTED_VALUE"""),"")</f>
        <v/>
      </c>
      <c r="T231" s="8" t="str">
        <f ca="1">IFERROR(__xludf.DUMMYFUNCTION("""COMPUTED_VALUE"""),"")</f>
        <v/>
      </c>
      <c r="U231" s="3" t="str">
        <f ca="1">IFERROR(__xludf.DUMMYFUNCTION("""COMPUTED_VALUE"""),"")</f>
        <v/>
      </c>
      <c r="V231" s="8" t="str">
        <f ca="1">IFERROR(__xludf.DUMMYFUNCTION("""COMPUTED_VALUE"""),"")</f>
        <v/>
      </c>
      <c r="W231" s="3" t="str">
        <f ca="1">IFERROR(__xludf.DUMMYFUNCTION("""COMPUTED_VALUE"""),"")</f>
        <v/>
      </c>
      <c r="X231" s="3" t="str">
        <f ca="1">IFERROR(__xludf.DUMMYFUNCTION("""COMPUTED_VALUE"""),"")</f>
        <v/>
      </c>
      <c r="Y231" s="8" t="str">
        <f ca="1">IFERROR(__xludf.DUMMYFUNCTION("""COMPUTED_VALUE"""),"")</f>
        <v/>
      </c>
      <c r="Z231" s="3" t="str">
        <f ca="1">IFERROR(__xludf.DUMMYFUNCTION("""COMPUTED_VALUE"""),"")</f>
        <v/>
      </c>
      <c r="AA231" s="3" t="str">
        <f ca="1">IFERROR(__xludf.DUMMYFUNCTION("""COMPUTED_VALUE"""),"")</f>
        <v/>
      </c>
      <c r="AB231" s="3" t="str">
        <f ca="1">IFERROR(__xludf.DUMMYFUNCTION("""COMPUTED_VALUE"""),"")</f>
        <v/>
      </c>
      <c r="AC231" s="3" t="str">
        <f ca="1">IFERROR(__xludf.DUMMYFUNCTION("""COMPUTED_VALUE"""),"")</f>
        <v/>
      </c>
      <c r="AD231" s="15" t="str">
        <f ca="1">IFERROR(__xludf.DUMMYFUNCTION("""COMPUTED_VALUE"""),"")</f>
        <v/>
      </c>
    </row>
    <row r="232" spans="1:30" ht="12.75">
      <c r="A232" t="str">
        <f ca="1">IFERROR(__xludf.DUMMYFUNCTION("""COMPUTED_VALUE"""),"Equatorial Guinea")</f>
        <v>Equatorial Guinea</v>
      </c>
      <c r="B232" t="str">
        <f ca="1">IFERROR(__xludf.DUMMYFUNCTION("""COMPUTED_VALUE"""),"Africa")</f>
        <v>Africa</v>
      </c>
      <c r="C232" s="4" t="str">
        <f ca="1">IFERROR(__xludf.DUMMYFUNCTION("""COMPUTED_VALUE"""),"Francisco Pascual Obama Asue")</f>
        <v>Francisco Pascual Obama Asue</v>
      </c>
      <c r="D232" t="str">
        <f ca="1">IFERROR(__xludf.DUMMYFUNCTION("""COMPUTED_VALUE"""),"Head of government")</f>
        <v>Head of government</v>
      </c>
      <c r="E232" t="str">
        <f ca="1">IFERROR(__xludf.DUMMYFUNCTION("""COMPUTED_VALUE"""),"Male")</f>
        <v>Male</v>
      </c>
      <c r="F232" s="1" t="str">
        <f ca="1">IFERROR(__xludf.DUMMYFUNCTION("""COMPUTED_VALUE"""),"")</f>
        <v/>
      </c>
      <c r="G232" t="str">
        <f ca="1">IFERROR(__xludf.DUMMYFUNCTION("""COMPUTED_VALUE"""),"Prime Minister")</f>
        <v>Prime Minister</v>
      </c>
      <c r="H232" s="10">
        <f ca="1">IFERROR(__xludf.DUMMYFUNCTION("""COMPUTED_VALUE"""),0)</f>
        <v>0</v>
      </c>
      <c r="I232" s="7" t="str">
        <f ca="1">IFERROR(__xludf.DUMMYFUNCTION("""COMPUTED_VALUE"""),"")</f>
        <v/>
      </c>
      <c r="J232" s="12" t="str">
        <f ca="1">IFERROR(__xludf.DUMMYFUNCTION("""COMPUTED_VALUE"""),"")</f>
        <v/>
      </c>
      <c r="K232" s="8" t="str">
        <f ca="1">IFERROR(__xludf.DUMMYFUNCTION("""COMPUTED_VALUE"""),"")</f>
        <v/>
      </c>
      <c r="L232" s="12" t="str">
        <f ca="1">IFERROR(__xludf.DUMMYFUNCTION("""COMPUTED_VALUE"""),"")</f>
        <v/>
      </c>
      <c r="M232" s="12" t="str">
        <f ca="1">IFERROR(__xludf.DUMMYFUNCTION("""COMPUTED_VALUE"""),"")</f>
        <v/>
      </c>
      <c r="N232" s="12" t="str">
        <f ca="1">IFERROR(__xludf.DUMMYFUNCTION("""COMPUTED_VALUE"""),"")</f>
        <v/>
      </c>
      <c r="O232" s="8" t="str">
        <f ca="1">IFERROR(__xludf.DUMMYFUNCTION("""COMPUTED_VALUE"""),"")</f>
        <v/>
      </c>
      <c r="P232" s="12" t="str">
        <f ca="1">IFERROR(__xludf.DUMMYFUNCTION("""COMPUTED_VALUE"""),"")</f>
        <v/>
      </c>
      <c r="Q232" s="12" t="str">
        <f ca="1">IFERROR(__xludf.DUMMYFUNCTION("""COMPUTED_VALUE"""),"")</f>
        <v/>
      </c>
      <c r="R232" s="8" t="str">
        <f ca="1">IFERROR(__xludf.DUMMYFUNCTION("""COMPUTED_VALUE"""),"")</f>
        <v/>
      </c>
      <c r="S232" s="3" t="str">
        <f ca="1">IFERROR(__xludf.DUMMYFUNCTION("""COMPUTED_VALUE"""),"")</f>
        <v/>
      </c>
      <c r="T232" s="8" t="str">
        <f ca="1">IFERROR(__xludf.DUMMYFUNCTION("""COMPUTED_VALUE"""),"")</f>
        <v/>
      </c>
      <c r="U232" s="3" t="str">
        <f ca="1">IFERROR(__xludf.DUMMYFUNCTION("""COMPUTED_VALUE"""),"")</f>
        <v/>
      </c>
      <c r="V232" s="8" t="str">
        <f ca="1">IFERROR(__xludf.DUMMYFUNCTION("""COMPUTED_VALUE"""),"")</f>
        <v/>
      </c>
      <c r="W232" s="3" t="str">
        <f ca="1">IFERROR(__xludf.DUMMYFUNCTION("""COMPUTED_VALUE"""),"")</f>
        <v/>
      </c>
      <c r="X232" s="3" t="str">
        <f ca="1">IFERROR(__xludf.DUMMYFUNCTION("""COMPUTED_VALUE"""),"")</f>
        <v/>
      </c>
      <c r="Y232" s="8" t="str">
        <f ca="1">IFERROR(__xludf.DUMMYFUNCTION("""COMPUTED_VALUE"""),"")</f>
        <v/>
      </c>
      <c r="Z232" s="3" t="str">
        <f ca="1">IFERROR(__xludf.DUMMYFUNCTION("""COMPUTED_VALUE"""),"")</f>
        <v/>
      </c>
      <c r="AA232" s="3" t="str">
        <f ca="1">IFERROR(__xludf.DUMMYFUNCTION("""COMPUTED_VALUE"""),"")</f>
        <v/>
      </c>
      <c r="AB232" s="3" t="str">
        <f ca="1">IFERROR(__xludf.DUMMYFUNCTION("""COMPUTED_VALUE"""),"")</f>
        <v/>
      </c>
      <c r="AC232" s="3" t="str">
        <f ca="1">IFERROR(__xludf.DUMMYFUNCTION("""COMPUTED_VALUE"""),"")</f>
        <v/>
      </c>
      <c r="AD232" s="15" t="str">
        <f ca="1">IFERROR(__xludf.DUMMYFUNCTION("""COMPUTED_VALUE"""),"")</f>
        <v/>
      </c>
    </row>
    <row r="233" spans="1:30" ht="12.75">
      <c r="A233" t="str">
        <f ca="1">IFERROR(__xludf.DUMMYFUNCTION("""COMPUTED_VALUE"""),"Eritrea")</f>
        <v>Eritrea</v>
      </c>
      <c r="B233" t="str">
        <f ca="1">IFERROR(__xludf.DUMMYFUNCTION("""COMPUTED_VALUE"""),"Africa")</f>
        <v>Africa</v>
      </c>
      <c r="C233" s="4" t="str">
        <f ca="1">IFERROR(__xludf.DUMMYFUNCTION("""COMPUTED_VALUE"""),"Isaias Afwerki")</f>
        <v>Isaias Afwerki</v>
      </c>
      <c r="D233" t="str">
        <f ca="1">IFERROR(__xludf.DUMMYFUNCTION("""COMPUTED_VALUE"""),"Head of both state and government")</f>
        <v>Head of both state and government</v>
      </c>
      <c r="E233" t="str">
        <f ca="1">IFERROR(__xludf.DUMMYFUNCTION("""COMPUTED_VALUE"""),"Male")</f>
        <v>Male</v>
      </c>
      <c r="F233" s="1">
        <f ca="1">IFERROR(__xludf.DUMMYFUNCTION("""COMPUTED_VALUE"""),71)</f>
        <v>71</v>
      </c>
      <c r="G233" t="str">
        <f ca="1">IFERROR(__xludf.DUMMYFUNCTION("""COMPUTED_VALUE"""),"President")</f>
        <v>President</v>
      </c>
      <c r="H233" s="10">
        <f ca="1">IFERROR(__xludf.DUMMYFUNCTION("""COMPUTED_VALUE"""),0)</f>
        <v>0</v>
      </c>
      <c r="I233" s="7" t="str">
        <f ca="1">IFERROR(__xludf.DUMMYFUNCTION("""COMPUTED_VALUE"""),"")</f>
        <v/>
      </c>
      <c r="J233" s="12" t="str">
        <f ca="1">IFERROR(__xludf.DUMMYFUNCTION("""COMPUTED_VALUE"""),"")</f>
        <v/>
      </c>
      <c r="K233" s="8" t="str">
        <f ca="1">IFERROR(__xludf.DUMMYFUNCTION("""COMPUTED_VALUE"""),"")</f>
        <v/>
      </c>
      <c r="L233" s="12" t="str">
        <f ca="1">IFERROR(__xludf.DUMMYFUNCTION("""COMPUTED_VALUE"""),"")</f>
        <v/>
      </c>
      <c r="M233" s="12" t="str">
        <f ca="1">IFERROR(__xludf.DUMMYFUNCTION("""COMPUTED_VALUE"""),"")</f>
        <v/>
      </c>
      <c r="N233" s="12" t="str">
        <f ca="1">IFERROR(__xludf.DUMMYFUNCTION("""COMPUTED_VALUE"""),"")</f>
        <v/>
      </c>
      <c r="O233" s="8" t="str">
        <f ca="1">IFERROR(__xludf.DUMMYFUNCTION("""COMPUTED_VALUE"""),"")</f>
        <v/>
      </c>
      <c r="P233" s="12" t="str">
        <f ca="1">IFERROR(__xludf.DUMMYFUNCTION("""COMPUTED_VALUE"""),"")</f>
        <v/>
      </c>
      <c r="Q233" s="12" t="str">
        <f ca="1">IFERROR(__xludf.DUMMYFUNCTION("""COMPUTED_VALUE"""),"")</f>
        <v/>
      </c>
      <c r="R233" s="8" t="str">
        <f ca="1">IFERROR(__xludf.DUMMYFUNCTION("""COMPUTED_VALUE"""),"")</f>
        <v/>
      </c>
      <c r="S233" s="3" t="str">
        <f ca="1">IFERROR(__xludf.DUMMYFUNCTION("""COMPUTED_VALUE"""),"")</f>
        <v/>
      </c>
      <c r="T233" s="8" t="str">
        <f ca="1">IFERROR(__xludf.DUMMYFUNCTION("""COMPUTED_VALUE"""),"")</f>
        <v/>
      </c>
      <c r="U233" s="3" t="str">
        <f ca="1">IFERROR(__xludf.DUMMYFUNCTION("""COMPUTED_VALUE"""),"")</f>
        <v/>
      </c>
      <c r="V233" s="8" t="str">
        <f ca="1">IFERROR(__xludf.DUMMYFUNCTION("""COMPUTED_VALUE"""),"")</f>
        <v/>
      </c>
      <c r="W233" s="3" t="str">
        <f ca="1">IFERROR(__xludf.DUMMYFUNCTION("""COMPUTED_VALUE"""),"")</f>
        <v/>
      </c>
      <c r="X233" s="3" t="str">
        <f ca="1">IFERROR(__xludf.DUMMYFUNCTION("""COMPUTED_VALUE"""),"")</f>
        <v/>
      </c>
      <c r="Y233" s="8" t="str">
        <f ca="1">IFERROR(__xludf.DUMMYFUNCTION("""COMPUTED_VALUE"""),"")</f>
        <v/>
      </c>
      <c r="Z233" s="3" t="str">
        <f ca="1">IFERROR(__xludf.DUMMYFUNCTION("""COMPUTED_VALUE"""),"")</f>
        <v/>
      </c>
      <c r="AA233" s="3" t="str">
        <f ca="1">IFERROR(__xludf.DUMMYFUNCTION("""COMPUTED_VALUE"""),"")</f>
        <v/>
      </c>
      <c r="AB233" s="3" t="str">
        <f ca="1">IFERROR(__xludf.DUMMYFUNCTION("""COMPUTED_VALUE"""),"")</f>
        <v/>
      </c>
      <c r="AC233" s="3" t="str">
        <f ca="1">IFERROR(__xludf.DUMMYFUNCTION("""COMPUTED_VALUE"""),"")</f>
        <v/>
      </c>
      <c r="AD233" s="15" t="str">
        <f ca="1">IFERROR(__xludf.DUMMYFUNCTION("""COMPUTED_VALUE"""),"")</f>
        <v/>
      </c>
    </row>
    <row r="234" spans="1:30" ht="12.75">
      <c r="A234" t="str">
        <f ca="1">IFERROR(__xludf.DUMMYFUNCTION("""COMPUTED_VALUE"""),"Ethiopia")</f>
        <v>Ethiopia</v>
      </c>
      <c r="B234" t="str">
        <f ca="1">IFERROR(__xludf.DUMMYFUNCTION("""COMPUTED_VALUE"""),"Africa")</f>
        <v>Africa</v>
      </c>
      <c r="C234" s="4" t="str">
        <f ca="1">IFERROR(__xludf.DUMMYFUNCTION("""COMPUTED_VALUE"""),"Mulatu Teshome")</f>
        <v>Mulatu Teshome</v>
      </c>
      <c r="D234" t="str">
        <f ca="1">IFERROR(__xludf.DUMMYFUNCTION("""COMPUTED_VALUE"""),"Head of state")</f>
        <v>Head of state</v>
      </c>
      <c r="E234" t="str">
        <f ca="1">IFERROR(__xludf.DUMMYFUNCTION("""COMPUTED_VALUE"""),"Male")</f>
        <v>Male</v>
      </c>
      <c r="F234" s="1">
        <f ca="1">IFERROR(__xludf.DUMMYFUNCTION("""COMPUTED_VALUE"""),63)</f>
        <v>63</v>
      </c>
      <c r="G234" t="str">
        <f ca="1">IFERROR(__xludf.DUMMYFUNCTION("""COMPUTED_VALUE"""),"President")</f>
        <v>President</v>
      </c>
      <c r="H234" s="10">
        <f ca="1">IFERROR(__xludf.DUMMYFUNCTION("""COMPUTED_VALUE"""),0)</f>
        <v>0</v>
      </c>
      <c r="I234" s="7" t="str">
        <f ca="1">IFERROR(__xludf.DUMMYFUNCTION("""COMPUTED_VALUE"""),"")</f>
        <v/>
      </c>
      <c r="J234" s="12" t="str">
        <f ca="1">IFERROR(__xludf.DUMMYFUNCTION("""COMPUTED_VALUE"""),"")</f>
        <v/>
      </c>
      <c r="K234" s="8" t="str">
        <f ca="1">IFERROR(__xludf.DUMMYFUNCTION("""COMPUTED_VALUE"""),"")</f>
        <v/>
      </c>
      <c r="L234" s="12" t="str">
        <f ca="1">IFERROR(__xludf.DUMMYFUNCTION("""COMPUTED_VALUE"""),"")</f>
        <v/>
      </c>
      <c r="M234" s="12" t="str">
        <f ca="1">IFERROR(__xludf.DUMMYFUNCTION("""COMPUTED_VALUE"""),"")</f>
        <v/>
      </c>
      <c r="N234" s="12" t="str">
        <f ca="1">IFERROR(__xludf.DUMMYFUNCTION("""COMPUTED_VALUE"""),"")</f>
        <v/>
      </c>
      <c r="O234" s="8" t="str">
        <f ca="1">IFERROR(__xludf.DUMMYFUNCTION("""COMPUTED_VALUE"""),"")</f>
        <v/>
      </c>
      <c r="P234" s="12" t="str">
        <f ca="1">IFERROR(__xludf.DUMMYFUNCTION("""COMPUTED_VALUE"""),"")</f>
        <v/>
      </c>
      <c r="Q234" s="12" t="str">
        <f ca="1">IFERROR(__xludf.DUMMYFUNCTION("""COMPUTED_VALUE"""),"")</f>
        <v/>
      </c>
      <c r="R234" s="8" t="str">
        <f ca="1">IFERROR(__xludf.DUMMYFUNCTION("""COMPUTED_VALUE"""),"")</f>
        <v/>
      </c>
      <c r="S234" s="3" t="str">
        <f ca="1">IFERROR(__xludf.DUMMYFUNCTION("""COMPUTED_VALUE"""),"")</f>
        <v/>
      </c>
      <c r="T234" s="8" t="str">
        <f ca="1">IFERROR(__xludf.DUMMYFUNCTION("""COMPUTED_VALUE"""),"")</f>
        <v/>
      </c>
      <c r="U234" s="3" t="str">
        <f ca="1">IFERROR(__xludf.DUMMYFUNCTION("""COMPUTED_VALUE"""),"")</f>
        <v/>
      </c>
      <c r="V234" s="8" t="str">
        <f ca="1">IFERROR(__xludf.DUMMYFUNCTION("""COMPUTED_VALUE"""),"")</f>
        <v/>
      </c>
      <c r="W234" s="3" t="str">
        <f ca="1">IFERROR(__xludf.DUMMYFUNCTION("""COMPUTED_VALUE"""),"")</f>
        <v/>
      </c>
      <c r="X234" s="3" t="str">
        <f ca="1">IFERROR(__xludf.DUMMYFUNCTION("""COMPUTED_VALUE"""),"")</f>
        <v/>
      </c>
      <c r="Y234" s="8" t="str">
        <f ca="1">IFERROR(__xludf.DUMMYFUNCTION("""COMPUTED_VALUE"""),"")</f>
        <v/>
      </c>
      <c r="Z234" s="3" t="str">
        <f ca="1">IFERROR(__xludf.DUMMYFUNCTION("""COMPUTED_VALUE"""),"")</f>
        <v/>
      </c>
      <c r="AA234" s="3" t="str">
        <f ca="1">IFERROR(__xludf.DUMMYFUNCTION("""COMPUTED_VALUE"""),"")</f>
        <v/>
      </c>
      <c r="AB234" s="3" t="str">
        <f ca="1">IFERROR(__xludf.DUMMYFUNCTION("""COMPUTED_VALUE"""),"")</f>
        <v/>
      </c>
      <c r="AC234" s="3" t="str">
        <f ca="1">IFERROR(__xludf.DUMMYFUNCTION("""COMPUTED_VALUE"""),"")</f>
        <v/>
      </c>
      <c r="AD234" s="15" t="str">
        <f ca="1">IFERROR(__xludf.DUMMYFUNCTION("""COMPUTED_VALUE"""),"")</f>
        <v/>
      </c>
    </row>
    <row r="235" spans="1:30" ht="12.75">
      <c r="A235" t="str">
        <f ca="1">IFERROR(__xludf.DUMMYFUNCTION("""COMPUTED_VALUE"""),"Ethiopia")</f>
        <v>Ethiopia</v>
      </c>
      <c r="B235" t="str">
        <f ca="1">IFERROR(__xludf.DUMMYFUNCTION("""COMPUTED_VALUE"""),"Africa")</f>
        <v>Africa</v>
      </c>
      <c r="C235" s="4" t="str">
        <f ca="1">IFERROR(__xludf.DUMMYFUNCTION("""COMPUTED_VALUE"""),"Hailemariam Desalegn")</f>
        <v>Hailemariam Desalegn</v>
      </c>
      <c r="D235" t="str">
        <f ca="1">IFERROR(__xludf.DUMMYFUNCTION("""COMPUTED_VALUE"""),"Head of government")</f>
        <v>Head of government</v>
      </c>
      <c r="E235" t="str">
        <f ca="1">IFERROR(__xludf.DUMMYFUNCTION("""COMPUTED_VALUE"""),"Male")</f>
        <v>Male</v>
      </c>
      <c r="F235" s="1">
        <f ca="1">IFERROR(__xludf.DUMMYFUNCTION("""COMPUTED_VALUE"""),52)</f>
        <v>52</v>
      </c>
      <c r="G235" t="str">
        <f ca="1">IFERROR(__xludf.DUMMYFUNCTION("""COMPUTED_VALUE"""),"Prime Minister")</f>
        <v>Prime Minister</v>
      </c>
      <c r="H235" s="10">
        <f ca="1">IFERROR(__xludf.DUMMYFUNCTION("""COMPUTED_VALUE"""),0)</f>
        <v>0</v>
      </c>
      <c r="I235" s="7" t="str">
        <f ca="1">IFERROR(__xludf.DUMMYFUNCTION("""COMPUTED_VALUE"""),"")</f>
        <v/>
      </c>
      <c r="J235" s="12" t="str">
        <f ca="1">IFERROR(__xludf.DUMMYFUNCTION("""COMPUTED_VALUE"""),"")</f>
        <v/>
      </c>
      <c r="K235" s="8" t="str">
        <f ca="1">IFERROR(__xludf.DUMMYFUNCTION("""COMPUTED_VALUE"""),"")</f>
        <v/>
      </c>
      <c r="L235" s="12" t="str">
        <f ca="1">IFERROR(__xludf.DUMMYFUNCTION("""COMPUTED_VALUE"""),"")</f>
        <v/>
      </c>
      <c r="M235" s="12" t="str">
        <f ca="1">IFERROR(__xludf.DUMMYFUNCTION("""COMPUTED_VALUE"""),"")</f>
        <v/>
      </c>
      <c r="N235" s="12" t="str">
        <f ca="1">IFERROR(__xludf.DUMMYFUNCTION("""COMPUTED_VALUE"""),"")</f>
        <v/>
      </c>
      <c r="O235" s="8" t="str">
        <f ca="1">IFERROR(__xludf.DUMMYFUNCTION("""COMPUTED_VALUE"""),"")</f>
        <v/>
      </c>
      <c r="P235" s="12" t="str">
        <f ca="1">IFERROR(__xludf.DUMMYFUNCTION("""COMPUTED_VALUE"""),"")</f>
        <v/>
      </c>
      <c r="Q235" s="12" t="str">
        <f ca="1">IFERROR(__xludf.DUMMYFUNCTION("""COMPUTED_VALUE"""),"")</f>
        <v/>
      </c>
      <c r="R235" s="8" t="str">
        <f ca="1">IFERROR(__xludf.DUMMYFUNCTION("""COMPUTED_VALUE"""),"")</f>
        <v/>
      </c>
      <c r="S235" s="3" t="str">
        <f ca="1">IFERROR(__xludf.DUMMYFUNCTION("""COMPUTED_VALUE"""),"")</f>
        <v/>
      </c>
      <c r="T235" s="8" t="str">
        <f ca="1">IFERROR(__xludf.DUMMYFUNCTION("""COMPUTED_VALUE"""),"")</f>
        <v/>
      </c>
      <c r="U235" s="3" t="str">
        <f ca="1">IFERROR(__xludf.DUMMYFUNCTION("""COMPUTED_VALUE"""),"")</f>
        <v/>
      </c>
      <c r="V235" s="8" t="str">
        <f ca="1">IFERROR(__xludf.DUMMYFUNCTION("""COMPUTED_VALUE"""),"")</f>
        <v/>
      </c>
      <c r="W235" s="3" t="str">
        <f ca="1">IFERROR(__xludf.DUMMYFUNCTION("""COMPUTED_VALUE"""),"")</f>
        <v/>
      </c>
      <c r="X235" s="3" t="str">
        <f ca="1">IFERROR(__xludf.DUMMYFUNCTION("""COMPUTED_VALUE"""),"")</f>
        <v/>
      </c>
      <c r="Y235" s="8" t="str">
        <f ca="1">IFERROR(__xludf.DUMMYFUNCTION("""COMPUTED_VALUE"""),"")</f>
        <v/>
      </c>
      <c r="Z235" s="3" t="str">
        <f ca="1">IFERROR(__xludf.DUMMYFUNCTION("""COMPUTED_VALUE"""),"")</f>
        <v/>
      </c>
      <c r="AA235" s="3" t="str">
        <f ca="1">IFERROR(__xludf.DUMMYFUNCTION("""COMPUTED_VALUE"""),"")</f>
        <v/>
      </c>
      <c r="AB235" s="3" t="str">
        <f ca="1">IFERROR(__xludf.DUMMYFUNCTION("""COMPUTED_VALUE"""),"")</f>
        <v/>
      </c>
      <c r="AC235" s="3" t="str">
        <f ca="1">IFERROR(__xludf.DUMMYFUNCTION("""COMPUTED_VALUE"""),"")</f>
        <v/>
      </c>
      <c r="AD235" s="15" t="str">
        <f ca="1">IFERROR(__xludf.DUMMYFUNCTION("""COMPUTED_VALUE"""),"")</f>
        <v/>
      </c>
    </row>
    <row r="236" spans="1:30" ht="12.75">
      <c r="A236" t="str">
        <f ca="1">IFERROR(__xludf.DUMMYFUNCTION("""COMPUTED_VALUE"""),"Fiji")</f>
        <v>Fiji</v>
      </c>
      <c r="B236" t="str">
        <f ca="1">IFERROR(__xludf.DUMMYFUNCTION("""COMPUTED_VALUE"""),"Oceania")</f>
        <v>Oceania</v>
      </c>
      <c r="C236" s="4" t="str">
        <f ca="1">IFERROR(__xludf.DUMMYFUNCTION("""COMPUTED_VALUE"""),"George Konrote")</f>
        <v>George Konrote</v>
      </c>
      <c r="D236" t="str">
        <f ca="1">IFERROR(__xludf.DUMMYFUNCTION("""COMPUTED_VALUE"""),"Head of state")</f>
        <v>Head of state</v>
      </c>
      <c r="E236" t="str">
        <f ca="1">IFERROR(__xludf.DUMMYFUNCTION("""COMPUTED_VALUE"""),"Male")</f>
        <v>Male</v>
      </c>
      <c r="F236" s="1">
        <f ca="1">IFERROR(__xludf.DUMMYFUNCTION("""COMPUTED_VALUE"""),70)</f>
        <v>70</v>
      </c>
      <c r="G236" t="str">
        <f ca="1">IFERROR(__xludf.DUMMYFUNCTION("""COMPUTED_VALUE"""),"President")</f>
        <v>President</v>
      </c>
      <c r="H236" s="10">
        <f ca="1">IFERROR(__xludf.DUMMYFUNCTION("""COMPUTED_VALUE"""),0)</f>
        <v>0</v>
      </c>
      <c r="I236" s="7" t="str">
        <f ca="1">IFERROR(__xludf.DUMMYFUNCTION("""COMPUTED_VALUE"""),"")</f>
        <v/>
      </c>
      <c r="J236" s="12" t="str">
        <f ca="1">IFERROR(__xludf.DUMMYFUNCTION("""COMPUTED_VALUE"""),"")</f>
        <v/>
      </c>
      <c r="K236" s="8" t="str">
        <f ca="1">IFERROR(__xludf.DUMMYFUNCTION("""COMPUTED_VALUE"""),"")</f>
        <v/>
      </c>
      <c r="L236" s="12" t="str">
        <f ca="1">IFERROR(__xludf.DUMMYFUNCTION("""COMPUTED_VALUE"""),"")</f>
        <v/>
      </c>
      <c r="M236" s="12" t="str">
        <f ca="1">IFERROR(__xludf.DUMMYFUNCTION("""COMPUTED_VALUE"""),"")</f>
        <v/>
      </c>
      <c r="N236" s="12" t="str">
        <f ca="1">IFERROR(__xludf.DUMMYFUNCTION("""COMPUTED_VALUE"""),"")</f>
        <v/>
      </c>
      <c r="O236" s="8" t="str">
        <f ca="1">IFERROR(__xludf.DUMMYFUNCTION("""COMPUTED_VALUE"""),"")</f>
        <v/>
      </c>
      <c r="P236" s="12" t="str">
        <f ca="1">IFERROR(__xludf.DUMMYFUNCTION("""COMPUTED_VALUE"""),"")</f>
        <v/>
      </c>
      <c r="Q236" s="12" t="str">
        <f ca="1">IFERROR(__xludf.DUMMYFUNCTION("""COMPUTED_VALUE"""),"")</f>
        <v/>
      </c>
      <c r="R236" s="8" t="str">
        <f ca="1">IFERROR(__xludf.DUMMYFUNCTION("""COMPUTED_VALUE"""),"")</f>
        <v/>
      </c>
      <c r="S236" s="3" t="str">
        <f ca="1">IFERROR(__xludf.DUMMYFUNCTION("""COMPUTED_VALUE"""),"")</f>
        <v/>
      </c>
      <c r="T236" s="8" t="str">
        <f ca="1">IFERROR(__xludf.DUMMYFUNCTION("""COMPUTED_VALUE"""),"")</f>
        <v/>
      </c>
      <c r="U236" s="3" t="str">
        <f ca="1">IFERROR(__xludf.DUMMYFUNCTION("""COMPUTED_VALUE"""),"")</f>
        <v/>
      </c>
      <c r="V236" s="8" t="str">
        <f ca="1">IFERROR(__xludf.DUMMYFUNCTION("""COMPUTED_VALUE"""),"")</f>
        <v/>
      </c>
      <c r="W236" s="3" t="str">
        <f ca="1">IFERROR(__xludf.DUMMYFUNCTION("""COMPUTED_VALUE"""),"")</f>
        <v/>
      </c>
      <c r="X236" s="3" t="str">
        <f ca="1">IFERROR(__xludf.DUMMYFUNCTION("""COMPUTED_VALUE"""),"")</f>
        <v/>
      </c>
      <c r="Y236" s="8" t="str">
        <f ca="1">IFERROR(__xludf.DUMMYFUNCTION("""COMPUTED_VALUE"""),"")</f>
        <v/>
      </c>
      <c r="Z236" s="3" t="str">
        <f ca="1">IFERROR(__xludf.DUMMYFUNCTION("""COMPUTED_VALUE"""),"")</f>
        <v/>
      </c>
      <c r="AA236" s="3" t="str">
        <f ca="1">IFERROR(__xludf.DUMMYFUNCTION("""COMPUTED_VALUE"""),"")</f>
        <v/>
      </c>
      <c r="AB236" s="3" t="str">
        <f ca="1">IFERROR(__xludf.DUMMYFUNCTION("""COMPUTED_VALUE"""),"")</f>
        <v/>
      </c>
      <c r="AC236" s="3" t="str">
        <f ca="1">IFERROR(__xludf.DUMMYFUNCTION("""COMPUTED_VALUE"""),"")</f>
        <v/>
      </c>
      <c r="AD236" s="15" t="str">
        <f ca="1">IFERROR(__xludf.DUMMYFUNCTION("""COMPUTED_VALUE"""),"")</f>
        <v/>
      </c>
    </row>
    <row r="237" spans="1:30" ht="12.75">
      <c r="A237" t="str">
        <f ca="1">IFERROR(__xludf.DUMMYFUNCTION("""COMPUTED_VALUE"""),"Finland")</f>
        <v>Finland</v>
      </c>
      <c r="B237" t="str">
        <f ca="1">IFERROR(__xludf.DUMMYFUNCTION("""COMPUTED_VALUE"""),"Europe")</f>
        <v>Europe</v>
      </c>
      <c r="C237" s="4" t="str">
        <f ca="1">IFERROR(__xludf.DUMMYFUNCTION("""COMPUTED_VALUE"""),"Juha Sipilä")</f>
        <v>Juha Sipilä</v>
      </c>
      <c r="D237" t="str">
        <f ca="1">IFERROR(__xludf.DUMMYFUNCTION("""COMPUTED_VALUE"""),"Head of government")</f>
        <v>Head of government</v>
      </c>
      <c r="E237" t="str">
        <f ca="1">IFERROR(__xludf.DUMMYFUNCTION("""COMPUTED_VALUE"""),"Male")</f>
        <v>Male</v>
      </c>
      <c r="F237" s="1">
        <f ca="1">IFERROR(__xludf.DUMMYFUNCTION("""COMPUTED_VALUE"""),56)</f>
        <v>56</v>
      </c>
      <c r="G237" t="str">
        <f ca="1">IFERROR(__xludf.DUMMYFUNCTION("""COMPUTED_VALUE"""),"Prime Minister")</f>
        <v>Prime Minister</v>
      </c>
      <c r="H237" s="10">
        <f ca="1">IFERROR(__xludf.DUMMYFUNCTION("""COMPUTED_VALUE"""),0)</f>
        <v>0</v>
      </c>
      <c r="I237" s="7" t="str">
        <f ca="1">IFERROR(__xludf.DUMMYFUNCTION("""COMPUTED_VALUE"""),"")</f>
        <v/>
      </c>
      <c r="J237" s="12" t="str">
        <f ca="1">IFERROR(__xludf.DUMMYFUNCTION("""COMPUTED_VALUE"""),"")</f>
        <v/>
      </c>
      <c r="K237" s="8" t="str">
        <f ca="1">IFERROR(__xludf.DUMMYFUNCTION("""COMPUTED_VALUE"""),"")</f>
        <v/>
      </c>
      <c r="L237" s="12" t="str">
        <f ca="1">IFERROR(__xludf.DUMMYFUNCTION("""COMPUTED_VALUE"""),"")</f>
        <v/>
      </c>
      <c r="M237" s="12" t="str">
        <f ca="1">IFERROR(__xludf.DUMMYFUNCTION("""COMPUTED_VALUE"""),"")</f>
        <v/>
      </c>
      <c r="N237" s="12" t="str">
        <f ca="1">IFERROR(__xludf.DUMMYFUNCTION("""COMPUTED_VALUE"""),"")</f>
        <v/>
      </c>
      <c r="O237" s="8" t="str">
        <f ca="1">IFERROR(__xludf.DUMMYFUNCTION("""COMPUTED_VALUE"""),"")</f>
        <v/>
      </c>
      <c r="P237" s="12" t="str">
        <f ca="1">IFERROR(__xludf.DUMMYFUNCTION("""COMPUTED_VALUE"""),"")</f>
        <v/>
      </c>
      <c r="Q237" s="12" t="str">
        <f ca="1">IFERROR(__xludf.DUMMYFUNCTION("""COMPUTED_VALUE"""),"")</f>
        <v/>
      </c>
      <c r="R237" s="8" t="str">
        <f ca="1">IFERROR(__xludf.DUMMYFUNCTION("""COMPUTED_VALUE"""),"")</f>
        <v/>
      </c>
      <c r="S237" s="3" t="str">
        <f ca="1">IFERROR(__xludf.DUMMYFUNCTION("""COMPUTED_VALUE"""),"")</f>
        <v/>
      </c>
      <c r="T237" s="8" t="str">
        <f ca="1">IFERROR(__xludf.DUMMYFUNCTION("""COMPUTED_VALUE"""),"")</f>
        <v/>
      </c>
      <c r="U237" s="3" t="str">
        <f ca="1">IFERROR(__xludf.DUMMYFUNCTION("""COMPUTED_VALUE"""),"")</f>
        <v/>
      </c>
      <c r="V237" s="8" t="str">
        <f ca="1">IFERROR(__xludf.DUMMYFUNCTION("""COMPUTED_VALUE"""),"")</f>
        <v/>
      </c>
      <c r="W237" s="3" t="str">
        <f ca="1">IFERROR(__xludf.DUMMYFUNCTION("""COMPUTED_VALUE"""),"")</f>
        <v/>
      </c>
      <c r="X237" s="3" t="str">
        <f ca="1">IFERROR(__xludf.DUMMYFUNCTION("""COMPUTED_VALUE"""),"")</f>
        <v/>
      </c>
      <c r="Y237" s="8" t="str">
        <f ca="1">IFERROR(__xludf.DUMMYFUNCTION("""COMPUTED_VALUE"""),"")</f>
        <v/>
      </c>
      <c r="Z237" s="3" t="str">
        <f ca="1">IFERROR(__xludf.DUMMYFUNCTION("""COMPUTED_VALUE"""),"")</f>
        <v/>
      </c>
      <c r="AA237" s="3" t="str">
        <f ca="1">IFERROR(__xludf.DUMMYFUNCTION("""COMPUTED_VALUE"""),"")</f>
        <v/>
      </c>
      <c r="AB237" s="3" t="str">
        <f ca="1">IFERROR(__xludf.DUMMYFUNCTION("""COMPUTED_VALUE"""),"")</f>
        <v/>
      </c>
      <c r="AC237" s="3" t="str">
        <f ca="1">IFERROR(__xludf.DUMMYFUNCTION("""COMPUTED_VALUE"""),"")</f>
        <v/>
      </c>
      <c r="AD237" s="15" t="str">
        <f ca="1">IFERROR(__xludf.DUMMYFUNCTION("""COMPUTED_VALUE"""),"")</f>
        <v/>
      </c>
    </row>
    <row r="238" spans="1:30" ht="12.75">
      <c r="A238" t="str">
        <f ca="1">IFERROR(__xludf.DUMMYFUNCTION("""COMPUTED_VALUE"""),"Gabon")</f>
        <v>Gabon</v>
      </c>
      <c r="B238" t="str">
        <f ca="1">IFERROR(__xludf.DUMMYFUNCTION("""COMPUTED_VALUE"""),"Africa")</f>
        <v>Africa</v>
      </c>
      <c r="C238" s="4" t="str">
        <f ca="1">IFERROR(__xludf.DUMMYFUNCTION("""COMPUTED_VALUE"""),"Emmanuel Issoze-Ngondet")</f>
        <v>Emmanuel Issoze-Ngondet</v>
      </c>
      <c r="D238" t="str">
        <f ca="1">IFERROR(__xludf.DUMMYFUNCTION("""COMPUTED_VALUE"""),"Head of government")</f>
        <v>Head of government</v>
      </c>
      <c r="E238" t="str">
        <f ca="1">IFERROR(__xludf.DUMMYFUNCTION("""COMPUTED_VALUE"""),"Male")</f>
        <v>Male</v>
      </c>
      <c r="F238" s="1">
        <f ca="1">IFERROR(__xludf.DUMMYFUNCTION("""COMPUTED_VALUE"""),56)</f>
        <v>56</v>
      </c>
      <c r="G238" t="str">
        <f ca="1">IFERROR(__xludf.DUMMYFUNCTION("""COMPUTED_VALUE"""),"Prime Minister")</f>
        <v>Prime Minister</v>
      </c>
      <c r="H238" s="10">
        <f ca="1">IFERROR(__xludf.DUMMYFUNCTION("""COMPUTED_VALUE"""),0)</f>
        <v>0</v>
      </c>
      <c r="I238" s="7" t="str">
        <f ca="1">IFERROR(__xludf.DUMMYFUNCTION("""COMPUTED_VALUE"""),"")</f>
        <v/>
      </c>
      <c r="J238" s="12" t="str">
        <f ca="1">IFERROR(__xludf.DUMMYFUNCTION("""COMPUTED_VALUE"""),"")</f>
        <v/>
      </c>
      <c r="K238" s="8" t="str">
        <f ca="1">IFERROR(__xludf.DUMMYFUNCTION("""COMPUTED_VALUE"""),"")</f>
        <v/>
      </c>
      <c r="L238" s="12" t="str">
        <f ca="1">IFERROR(__xludf.DUMMYFUNCTION("""COMPUTED_VALUE"""),"")</f>
        <v/>
      </c>
      <c r="M238" s="12" t="str">
        <f ca="1">IFERROR(__xludf.DUMMYFUNCTION("""COMPUTED_VALUE"""),"")</f>
        <v/>
      </c>
      <c r="N238" s="12" t="str">
        <f ca="1">IFERROR(__xludf.DUMMYFUNCTION("""COMPUTED_VALUE"""),"")</f>
        <v/>
      </c>
      <c r="O238" s="8" t="str">
        <f ca="1">IFERROR(__xludf.DUMMYFUNCTION("""COMPUTED_VALUE"""),"")</f>
        <v/>
      </c>
      <c r="P238" s="12" t="str">
        <f ca="1">IFERROR(__xludf.DUMMYFUNCTION("""COMPUTED_VALUE"""),"")</f>
        <v/>
      </c>
      <c r="Q238" s="12" t="str">
        <f ca="1">IFERROR(__xludf.DUMMYFUNCTION("""COMPUTED_VALUE"""),"")</f>
        <v/>
      </c>
      <c r="R238" s="8" t="str">
        <f ca="1">IFERROR(__xludf.DUMMYFUNCTION("""COMPUTED_VALUE"""),"")</f>
        <v/>
      </c>
      <c r="S238" s="3" t="str">
        <f ca="1">IFERROR(__xludf.DUMMYFUNCTION("""COMPUTED_VALUE"""),"")</f>
        <v/>
      </c>
      <c r="T238" s="8" t="str">
        <f ca="1">IFERROR(__xludf.DUMMYFUNCTION("""COMPUTED_VALUE"""),"")</f>
        <v/>
      </c>
      <c r="U238" s="3" t="str">
        <f ca="1">IFERROR(__xludf.DUMMYFUNCTION("""COMPUTED_VALUE"""),"")</f>
        <v/>
      </c>
      <c r="V238" s="8" t="str">
        <f ca="1">IFERROR(__xludf.DUMMYFUNCTION("""COMPUTED_VALUE"""),"")</f>
        <v/>
      </c>
      <c r="W238" s="3" t="str">
        <f ca="1">IFERROR(__xludf.DUMMYFUNCTION("""COMPUTED_VALUE"""),"")</f>
        <v/>
      </c>
      <c r="X238" s="3" t="str">
        <f ca="1">IFERROR(__xludf.DUMMYFUNCTION("""COMPUTED_VALUE"""),"")</f>
        <v/>
      </c>
      <c r="Y238" s="8" t="str">
        <f ca="1">IFERROR(__xludf.DUMMYFUNCTION("""COMPUTED_VALUE"""),"")</f>
        <v/>
      </c>
      <c r="Z238" s="3" t="str">
        <f ca="1">IFERROR(__xludf.DUMMYFUNCTION("""COMPUTED_VALUE"""),"")</f>
        <v/>
      </c>
      <c r="AA238" s="3" t="str">
        <f ca="1">IFERROR(__xludf.DUMMYFUNCTION("""COMPUTED_VALUE"""),"")</f>
        <v/>
      </c>
      <c r="AB238" s="3" t="str">
        <f ca="1">IFERROR(__xludf.DUMMYFUNCTION("""COMPUTED_VALUE"""),"")</f>
        <v/>
      </c>
      <c r="AC238" s="3" t="str">
        <f ca="1">IFERROR(__xludf.DUMMYFUNCTION("""COMPUTED_VALUE"""),"")</f>
        <v/>
      </c>
      <c r="AD238" s="15" t="str">
        <f ca="1">IFERROR(__xludf.DUMMYFUNCTION("""COMPUTED_VALUE"""),"")</f>
        <v/>
      </c>
    </row>
    <row r="239" spans="1:30" ht="12.75">
      <c r="A239" t="str">
        <f ca="1">IFERROR(__xludf.DUMMYFUNCTION("""COMPUTED_VALUE"""),"Greece")</f>
        <v>Greece</v>
      </c>
      <c r="B239" t="str">
        <f ca="1">IFERROR(__xludf.DUMMYFUNCTION("""COMPUTED_VALUE"""),"Europe")</f>
        <v>Europe</v>
      </c>
      <c r="C239" s="4" t="str">
        <f ca="1">IFERROR(__xludf.DUMMYFUNCTION("""COMPUTED_VALUE"""),"Prokopis Pavlopoulos")</f>
        <v>Prokopis Pavlopoulos</v>
      </c>
      <c r="D239" t="str">
        <f ca="1">IFERROR(__xludf.DUMMYFUNCTION("""COMPUTED_VALUE"""),"Head of state")</f>
        <v>Head of state</v>
      </c>
      <c r="E239" t="str">
        <f ca="1">IFERROR(__xludf.DUMMYFUNCTION("""COMPUTED_VALUE"""),"Male")</f>
        <v>Male</v>
      </c>
      <c r="F239" s="1">
        <f ca="1">IFERROR(__xludf.DUMMYFUNCTION("""COMPUTED_VALUE"""),67)</f>
        <v>67</v>
      </c>
      <c r="G239" t="str">
        <f ca="1">IFERROR(__xludf.DUMMYFUNCTION("""COMPUTED_VALUE"""),"President")</f>
        <v>President</v>
      </c>
      <c r="H239" s="10">
        <f ca="1">IFERROR(__xludf.DUMMYFUNCTION("""COMPUTED_VALUE"""),0)</f>
        <v>0</v>
      </c>
      <c r="I239" s="7" t="str">
        <f ca="1">IFERROR(__xludf.DUMMYFUNCTION("""COMPUTED_VALUE"""),"")</f>
        <v/>
      </c>
      <c r="J239" s="12" t="str">
        <f ca="1">IFERROR(__xludf.DUMMYFUNCTION("""COMPUTED_VALUE"""),"")</f>
        <v/>
      </c>
      <c r="K239" s="8" t="str">
        <f ca="1">IFERROR(__xludf.DUMMYFUNCTION("""COMPUTED_VALUE"""),"")</f>
        <v/>
      </c>
      <c r="L239" s="12" t="str">
        <f ca="1">IFERROR(__xludf.DUMMYFUNCTION("""COMPUTED_VALUE"""),"")</f>
        <v/>
      </c>
      <c r="M239" s="12" t="str">
        <f ca="1">IFERROR(__xludf.DUMMYFUNCTION("""COMPUTED_VALUE"""),"")</f>
        <v/>
      </c>
      <c r="N239" s="12" t="str">
        <f ca="1">IFERROR(__xludf.DUMMYFUNCTION("""COMPUTED_VALUE"""),"")</f>
        <v/>
      </c>
      <c r="O239" s="8" t="str">
        <f ca="1">IFERROR(__xludf.DUMMYFUNCTION("""COMPUTED_VALUE"""),"")</f>
        <v/>
      </c>
      <c r="P239" s="12" t="str">
        <f ca="1">IFERROR(__xludf.DUMMYFUNCTION("""COMPUTED_VALUE"""),"")</f>
        <v/>
      </c>
      <c r="Q239" s="12" t="str">
        <f ca="1">IFERROR(__xludf.DUMMYFUNCTION("""COMPUTED_VALUE"""),"")</f>
        <v/>
      </c>
      <c r="R239" s="8" t="str">
        <f ca="1">IFERROR(__xludf.DUMMYFUNCTION("""COMPUTED_VALUE"""),"")</f>
        <v/>
      </c>
      <c r="S239" s="3" t="str">
        <f ca="1">IFERROR(__xludf.DUMMYFUNCTION("""COMPUTED_VALUE"""),"")</f>
        <v/>
      </c>
      <c r="T239" s="8" t="str">
        <f ca="1">IFERROR(__xludf.DUMMYFUNCTION("""COMPUTED_VALUE"""),"")</f>
        <v/>
      </c>
      <c r="U239" s="3" t="str">
        <f ca="1">IFERROR(__xludf.DUMMYFUNCTION("""COMPUTED_VALUE"""),"")</f>
        <v/>
      </c>
      <c r="V239" s="8" t="str">
        <f ca="1">IFERROR(__xludf.DUMMYFUNCTION("""COMPUTED_VALUE"""),"")</f>
        <v/>
      </c>
      <c r="W239" s="3" t="str">
        <f ca="1">IFERROR(__xludf.DUMMYFUNCTION("""COMPUTED_VALUE"""),"")</f>
        <v/>
      </c>
      <c r="X239" s="3" t="str">
        <f ca="1">IFERROR(__xludf.DUMMYFUNCTION("""COMPUTED_VALUE"""),"")</f>
        <v/>
      </c>
      <c r="Y239" s="8" t="str">
        <f ca="1">IFERROR(__xludf.DUMMYFUNCTION("""COMPUTED_VALUE"""),"")</f>
        <v/>
      </c>
      <c r="Z239" s="3" t="str">
        <f ca="1">IFERROR(__xludf.DUMMYFUNCTION("""COMPUTED_VALUE"""),"")</f>
        <v/>
      </c>
      <c r="AA239" s="3" t="str">
        <f ca="1">IFERROR(__xludf.DUMMYFUNCTION("""COMPUTED_VALUE"""),"")</f>
        <v/>
      </c>
      <c r="AB239" s="3" t="str">
        <f ca="1">IFERROR(__xludf.DUMMYFUNCTION("""COMPUTED_VALUE"""),"")</f>
        <v/>
      </c>
      <c r="AC239" s="3" t="str">
        <f ca="1">IFERROR(__xludf.DUMMYFUNCTION("""COMPUTED_VALUE"""),"")</f>
        <v/>
      </c>
      <c r="AD239" s="15" t="str">
        <f ca="1">IFERROR(__xludf.DUMMYFUNCTION("""COMPUTED_VALUE"""),"")</f>
        <v/>
      </c>
    </row>
    <row r="240" spans="1:30" ht="12.75">
      <c r="A240" t="str">
        <f ca="1">IFERROR(__xludf.DUMMYFUNCTION("""COMPUTED_VALUE"""),"Grenada")</f>
        <v>Grenada</v>
      </c>
      <c r="B240" t="str">
        <f ca="1">IFERROR(__xludf.DUMMYFUNCTION("""COMPUTED_VALUE"""),"North America")</f>
        <v>North America</v>
      </c>
      <c r="C240" s="4" t="str">
        <f ca="1">IFERROR(__xludf.DUMMYFUNCTION("""COMPUTED_VALUE"""),"Keith Mitchell")</f>
        <v>Keith Mitchell</v>
      </c>
      <c r="D240" t="str">
        <f ca="1">IFERROR(__xludf.DUMMYFUNCTION("""COMPUTED_VALUE"""),"Head of government")</f>
        <v>Head of government</v>
      </c>
      <c r="E240" t="str">
        <f ca="1">IFERROR(__xludf.DUMMYFUNCTION("""COMPUTED_VALUE"""),"Male")</f>
        <v>Male</v>
      </c>
      <c r="F240" s="1">
        <f ca="1">IFERROR(__xludf.DUMMYFUNCTION("""COMPUTED_VALUE"""),71)</f>
        <v>71</v>
      </c>
      <c r="G240" t="str">
        <f ca="1">IFERROR(__xludf.DUMMYFUNCTION("""COMPUTED_VALUE"""),"Prime Minister")</f>
        <v>Prime Minister</v>
      </c>
      <c r="H240" s="10">
        <f ca="1">IFERROR(__xludf.DUMMYFUNCTION("""COMPUTED_VALUE"""),0)</f>
        <v>0</v>
      </c>
      <c r="I240" s="7" t="str">
        <f ca="1">IFERROR(__xludf.DUMMYFUNCTION("""COMPUTED_VALUE"""),"")</f>
        <v/>
      </c>
      <c r="J240" s="12" t="str">
        <f ca="1">IFERROR(__xludf.DUMMYFUNCTION("""COMPUTED_VALUE"""),"")</f>
        <v/>
      </c>
      <c r="K240" s="8" t="str">
        <f ca="1">IFERROR(__xludf.DUMMYFUNCTION("""COMPUTED_VALUE"""),"")</f>
        <v/>
      </c>
      <c r="L240" s="12" t="str">
        <f ca="1">IFERROR(__xludf.DUMMYFUNCTION("""COMPUTED_VALUE"""),"")</f>
        <v/>
      </c>
      <c r="M240" s="12" t="str">
        <f ca="1">IFERROR(__xludf.DUMMYFUNCTION("""COMPUTED_VALUE"""),"")</f>
        <v/>
      </c>
      <c r="N240" s="12" t="str">
        <f ca="1">IFERROR(__xludf.DUMMYFUNCTION("""COMPUTED_VALUE"""),"")</f>
        <v/>
      </c>
      <c r="O240" s="8" t="str">
        <f ca="1">IFERROR(__xludf.DUMMYFUNCTION("""COMPUTED_VALUE"""),"")</f>
        <v/>
      </c>
      <c r="P240" s="12" t="str">
        <f ca="1">IFERROR(__xludf.DUMMYFUNCTION("""COMPUTED_VALUE"""),"")</f>
        <v/>
      </c>
      <c r="Q240" s="12" t="str">
        <f ca="1">IFERROR(__xludf.DUMMYFUNCTION("""COMPUTED_VALUE"""),"")</f>
        <v/>
      </c>
      <c r="R240" s="8" t="str">
        <f ca="1">IFERROR(__xludf.DUMMYFUNCTION("""COMPUTED_VALUE"""),"")</f>
        <v/>
      </c>
      <c r="S240" s="3" t="str">
        <f ca="1">IFERROR(__xludf.DUMMYFUNCTION("""COMPUTED_VALUE"""),"")</f>
        <v/>
      </c>
      <c r="T240" s="8" t="str">
        <f ca="1">IFERROR(__xludf.DUMMYFUNCTION("""COMPUTED_VALUE"""),"")</f>
        <v/>
      </c>
      <c r="U240" s="3" t="str">
        <f ca="1">IFERROR(__xludf.DUMMYFUNCTION("""COMPUTED_VALUE"""),"")</f>
        <v/>
      </c>
      <c r="V240" s="8" t="str">
        <f ca="1">IFERROR(__xludf.DUMMYFUNCTION("""COMPUTED_VALUE"""),"")</f>
        <v/>
      </c>
      <c r="W240" s="3" t="str">
        <f ca="1">IFERROR(__xludf.DUMMYFUNCTION("""COMPUTED_VALUE"""),"")</f>
        <v/>
      </c>
      <c r="X240" s="3" t="str">
        <f ca="1">IFERROR(__xludf.DUMMYFUNCTION("""COMPUTED_VALUE"""),"")</f>
        <v/>
      </c>
      <c r="Y240" s="8" t="str">
        <f ca="1">IFERROR(__xludf.DUMMYFUNCTION("""COMPUTED_VALUE"""),"")</f>
        <v/>
      </c>
      <c r="Z240" s="3" t="str">
        <f ca="1">IFERROR(__xludf.DUMMYFUNCTION("""COMPUTED_VALUE"""),"")</f>
        <v/>
      </c>
      <c r="AA240" s="3" t="str">
        <f ca="1">IFERROR(__xludf.DUMMYFUNCTION("""COMPUTED_VALUE"""),"")</f>
        <v/>
      </c>
      <c r="AB240" s="3" t="str">
        <f ca="1">IFERROR(__xludf.DUMMYFUNCTION("""COMPUTED_VALUE"""),"")</f>
        <v/>
      </c>
      <c r="AC240" s="3" t="str">
        <f ca="1">IFERROR(__xludf.DUMMYFUNCTION("""COMPUTED_VALUE"""),"")</f>
        <v/>
      </c>
      <c r="AD240" s="15" t="str">
        <f ca="1">IFERROR(__xludf.DUMMYFUNCTION("""COMPUTED_VALUE"""),"")</f>
        <v/>
      </c>
    </row>
    <row r="241" spans="1:30" ht="12.75">
      <c r="A241" t="str">
        <f ca="1">IFERROR(__xludf.DUMMYFUNCTION("""COMPUTED_VALUE"""),"Grenada")</f>
        <v>Grenada</v>
      </c>
      <c r="B241" t="str">
        <f ca="1">IFERROR(__xludf.DUMMYFUNCTION("""COMPUTED_VALUE"""),"North America")</f>
        <v>North America</v>
      </c>
      <c r="C241" s="4" t="str">
        <f ca="1">IFERROR(__xludf.DUMMYFUNCTION("""COMPUTED_VALUE"""),"Dame Cécile La Grenade")</f>
        <v>Dame Cécile La Grenade</v>
      </c>
      <c r="D241" t="str">
        <f ca="1">IFERROR(__xludf.DUMMYFUNCTION("""COMPUTED_VALUE"""),"Head of state")</f>
        <v>Head of state</v>
      </c>
      <c r="E241" t="str">
        <f ca="1">IFERROR(__xludf.DUMMYFUNCTION("""COMPUTED_VALUE"""),"Female")</f>
        <v>Female</v>
      </c>
      <c r="F241" s="1">
        <f ca="1">IFERROR(__xludf.DUMMYFUNCTION("""COMPUTED_VALUE"""),65)</f>
        <v>65</v>
      </c>
      <c r="G241" t="str">
        <f ca="1">IFERROR(__xludf.DUMMYFUNCTION("""COMPUTED_VALUE"""),"Governor General")</f>
        <v>Governor General</v>
      </c>
      <c r="H241" s="10">
        <f ca="1">IFERROR(__xludf.DUMMYFUNCTION("""COMPUTED_VALUE"""),0)</f>
        <v>0</v>
      </c>
      <c r="I241" s="7" t="str">
        <f ca="1">IFERROR(__xludf.DUMMYFUNCTION("""COMPUTED_VALUE"""),"")</f>
        <v/>
      </c>
      <c r="J241" s="12" t="str">
        <f ca="1">IFERROR(__xludf.DUMMYFUNCTION("""COMPUTED_VALUE"""),"")</f>
        <v/>
      </c>
      <c r="K241" s="8" t="str">
        <f ca="1">IFERROR(__xludf.DUMMYFUNCTION("""COMPUTED_VALUE"""),"")</f>
        <v/>
      </c>
      <c r="L241" s="12" t="str">
        <f ca="1">IFERROR(__xludf.DUMMYFUNCTION("""COMPUTED_VALUE"""),"")</f>
        <v/>
      </c>
      <c r="M241" s="12" t="str">
        <f ca="1">IFERROR(__xludf.DUMMYFUNCTION("""COMPUTED_VALUE"""),"")</f>
        <v/>
      </c>
      <c r="N241" s="12" t="str">
        <f ca="1">IFERROR(__xludf.DUMMYFUNCTION("""COMPUTED_VALUE"""),"")</f>
        <v/>
      </c>
      <c r="O241" s="8" t="str">
        <f ca="1">IFERROR(__xludf.DUMMYFUNCTION("""COMPUTED_VALUE"""),"")</f>
        <v/>
      </c>
      <c r="P241" s="12" t="str">
        <f ca="1">IFERROR(__xludf.DUMMYFUNCTION("""COMPUTED_VALUE"""),"")</f>
        <v/>
      </c>
      <c r="Q241" s="12" t="str">
        <f ca="1">IFERROR(__xludf.DUMMYFUNCTION("""COMPUTED_VALUE"""),"")</f>
        <v/>
      </c>
      <c r="R241" s="8" t="str">
        <f ca="1">IFERROR(__xludf.DUMMYFUNCTION("""COMPUTED_VALUE"""),"")</f>
        <v/>
      </c>
      <c r="S241" s="3" t="str">
        <f ca="1">IFERROR(__xludf.DUMMYFUNCTION("""COMPUTED_VALUE"""),"")</f>
        <v/>
      </c>
      <c r="T241" s="8" t="str">
        <f ca="1">IFERROR(__xludf.DUMMYFUNCTION("""COMPUTED_VALUE"""),"")</f>
        <v/>
      </c>
      <c r="U241" s="3" t="str">
        <f ca="1">IFERROR(__xludf.DUMMYFUNCTION("""COMPUTED_VALUE"""),"")</f>
        <v/>
      </c>
      <c r="V241" s="8" t="str">
        <f ca="1">IFERROR(__xludf.DUMMYFUNCTION("""COMPUTED_VALUE"""),"")</f>
        <v/>
      </c>
      <c r="W241" s="3" t="str">
        <f ca="1">IFERROR(__xludf.DUMMYFUNCTION("""COMPUTED_VALUE"""),"")</f>
        <v/>
      </c>
      <c r="X241" s="3" t="str">
        <f ca="1">IFERROR(__xludf.DUMMYFUNCTION("""COMPUTED_VALUE"""),"")</f>
        <v/>
      </c>
      <c r="Y241" s="8" t="str">
        <f ca="1">IFERROR(__xludf.DUMMYFUNCTION("""COMPUTED_VALUE"""),"")</f>
        <v/>
      </c>
      <c r="Z241" s="3" t="str">
        <f ca="1">IFERROR(__xludf.DUMMYFUNCTION("""COMPUTED_VALUE"""),"")</f>
        <v/>
      </c>
      <c r="AA241" s="3" t="str">
        <f ca="1">IFERROR(__xludf.DUMMYFUNCTION("""COMPUTED_VALUE"""),"")</f>
        <v/>
      </c>
      <c r="AB241" s="3" t="str">
        <f ca="1">IFERROR(__xludf.DUMMYFUNCTION("""COMPUTED_VALUE"""),"")</f>
        <v/>
      </c>
      <c r="AC241" s="3" t="str">
        <f ca="1">IFERROR(__xludf.DUMMYFUNCTION("""COMPUTED_VALUE"""),"")</f>
        <v/>
      </c>
      <c r="AD241" s="15" t="str">
        <f ca="1">IFERROR(__xludf.DUMMYFUNCTION("""COMPUTED_VALUE"""),"")</f>
        <v/>
      </c>
    </row>
    <row r="242" spans="1:30" ht="12.75">
      <c r="A242" t="str">
        <f ca="1">IFERROR(__xludf.DUMMYFUNCTION("""COMPUTED_VALUE"""),"Guinea")</f>
        <v>Guinea</v>
      </c>
      <c r="B242" t="str">
        <f ca="1">IFERROR(__xludf.DUMMYFUNCTION("""COMPUTED_VALUE"""),"Africa")</f>
        <v>Africa</v>
      </c>
      <c r="C242" s="4" t="str">
        <f ca="1">IFERROR(__xludf.DUMMYFUNCTION("""COMPUTED_VALUE"""),"Mamady Youla")</f>
        <v>Mamady Youla</v>
      </c>
      <c r="D242" t="str">
        <f ca="1">IFERROR(__xludf.DUMMYFUNCTION("""COMPUTED_VALUE"""),"Head of government")</f>
        <v>Head of government</v>
      </c>
      <c r="E242" t="str">
        <f ca="1">IFERROR(__xludf.DUMMYFUNCTION("""COMPUTED_VALUE"""),"Male")</f>
        <v>Male</v>
      </c>
      <c r="F242" s="1">
        <f ca="1">IFERROR(__xludf.DUMMYFUNCTION("""COMPUTED_VALUE"""),56)</f>
        <v>56</v>
      </c>
      <c r="G242" t="str">
        <f ca="1">IFERROR(__xludf.DUMMYFUNCTION("""COMPUTED_VALUE"""),"Prime Minister")</f>
        <v>Prime Minister</v>
      </c>
      <c r="H242" s="10">
        <f ca="1">IFERROR(__xludf.DUMMYFUNCTION("""COMPUTED_VALUE"""),0)</f>
        <v>0</v>
      </c>
      <c r="I242" s="7" t="str">
        <f ca="1">IFERROR(__xludf.DUMMYFUNCTION("""COMPUTED_VALUE"""),"")</f>
        <v/>
      </c>
      <c r="J242" s="12" t="str">
        <f ca="1">IFERROR(__xludf.DUMMYFUNCTION("""COMPUTED_VALUE"""),"")</f>
        <v/>
      </c>
      <c r="K242" s="8" t="str">
        <f ca="1">IFERROR(__xludf.DUMMYFUNCTION("""COMPUTED_VALUE"""),"")</f>
        <v/>
      </c>
      <c r="L242" s="12" t="str">
        <f ca="1">IFERROR(__xludf.DUMMYFUNCTION("""COMPUTED_VALUE"""),"")</f>
        <v/>
      </c>
      <c r="M242" s="12" t="str">
        <f ca="1">IFERROR(__xludf.DUMMYFUNCTION("""COMPUTED_VALUE"""),"")</f>
        <v/>
      </c>
      <c r="N242" s="12" t="str">
        <f ca="1">IFERROR(__xludf.DUMMYFUNCTION("""COMPUTED_VALUE"""),"")</f>
        <v/>
      </c>
      <c r="O242" s="8" t="str">
        <f ca="1">IFERROR(__xludf.DUMMYFUNCTION("""COMPUTED_VALUE"""),"")</f>
        <v/>
      </c>
      <c r="P242" s="12" t="str">
        <f ca="1">IFERROR(__xludf.DUMMYFUNCTION("""COMPUTED_VALUE"""),"")</f>
        <v/>
      </c>
      <c r="Q242" s="12" t="str">
        <f ca="1">IFERROR(__xludf.DUMMYFUNCTION("""COMPUTED_VALUE"""),"")</f>
        <v/>
      </c>
      <c r="R242" s="8" t="str">
        <f ca="1">IFERROR(__xludf.DUMMYFUNCTION("""COMPUTED_VALUE"""),"")</f>
        <v/>
      </c>
      <c r="S242" s="3" t="str">
        <f ca="1">IFERROR(__xludf.DUMMYFUNCTION("""COMPUTED_VALUE"""),"")</f>
        <v/>
      </c>
      <c r="T242" s="8" t="str">
        <f ca="1">IFERROR(__xludf.DUMMYFUNCTION("""COMPUTED_VALUE"""),"")</f>
        <v/>
      </c>
      <c r="U242" s="3" t="str">
        <f ca="1">IFERROR(__xludf.DUMMYFUNCTION("""COMPUTED_VALUE"""),"")</f>
        <v/>
      </c>
      <c r="V242" s="8" t="str">
        <f ca="1">IFERROR(__xludf.DUMMYFUNCTION("""COMPUTED_VALUE"""),"")</f>
        <v/>
      </c>
      <c r="W242" s="3" t="str">
        <f ca="1">IFERROR(__xludf.DUMMYFUNCTION("""COMPUTED_VALUE"""),"")</f>
        <v/>
      </c>
      <c r="X242" s="3" t="str">
        <f ca="1">IFERROR(__xludf.DUMMYFUNCTION("""COMPUTED_VALUE"""),"")</f>
        <v/>
      </c>
      <c r="Y242" s="8" t="str">
        <f ca="1">IFERROR(__xludf.DUMMYFUNCTION("""COMPUTED_VALUE"""),"")</f>
        <v/>
      </c>
      <c r="Z242" s="3" t="str">
        <f ca="1">IFERROR(__xludf.DUMMYFUNCTION("""COMPUTED_VALUE"""),"")</f>
        <v/>
      </c>
      <c r="AA242" s="3" t="str">
        <f ca="1">IFERROR(__xludf.DUMMYFUNCTION("""COMPUTED_VALUE"""),"")</f>
        <v/>
      </c>
      <c r="AB242" s="3" t="str">
        <f ca="1">IFERROR(__xludf.DUMMYFUNCTION("""COMPUTED_VALUE"""),"")</f>
        <v/>
      </c>
      <c r="AC242" s="3" t="str">
        <f ca="1">IFERROR(__xludf.DUMMYFUNCTION("""COMPUTED_VALUE"""),"")</f>
        <v/>
      </c>
      <c r="AD242" s="15" t="str">
        <f ca="1">IFERROR(__xludf.DUMMYFUNCTION("""COMPUTED_VALUE"""),"")</f>
        <v/>
      </c>
    </row>
    <row r="243" spans="1:30" ht="12.75">
      <c r="A243" t="str">
        <f ca="1">IFERROR(__xludf.DUMMYFUNCTION("""COMPUTED_VALUE"""),"Guinea-Bissau")</f>
        <v>Guinea-Bissau</v>
      </c>
      <c r="B243" t="str">
        <f ca="1">IFERROR(__xludf.DUMMYFUNCTION("""COMPUTED_VALUE"""),"Africa")</f>
        <v>Africa</v>
      </c>
      <c r="C243" s="4" t="str">
        <f ca="1">IFERROR(__xludf.DUMMYFUNCTION("""COMPUTED_VALUE"""),"Umaro Sissoco Embaló")</f>
        <v>Umaro Sissoco Embaló</v>
      </c>
      <c r="D243" t="str">
        <f ca="1">IFERROR(__xludf.DUMMYFUNCTION("""COMPUTED_VALUE"""),"Head of government")</f>
        <v>Head of government</v>
      </c>
      <c r="E243" t="str">
        <f ca="1">IFERROR(__xludf.DUMMYFUNCTION("""COMPUTED_VALUE"""),"Male")</f>
        <v>Male</v>
      </c>
      <c r="F243" s="1">
        <f ca="1">IFERROR(__xludf.DUMMYFUNCTION("""COMPUTED_VALUE"""),45)</f>
        <v>45</v>
      </c>
      <c r="G243" t="str">
        <f ca="1">IFERROR(__xludf.DUMMYFUNCTION("""COMPUTED_VALUE"""),"Prime Minister")</f>
        <v>Prime Minister</v>
      </c>
      <c r="H243" s="10">
        <f ca="1">IFERROR(__xludf.DUMMYFUNCTION("""COMPUTED_VALUE"""),0)</f>
        <v>0</v>
      </c>
      <c r="I243" s="7" t="str">
        <f ca="1">IFERROR(__xludf.DUMMYFUNCTION("""COMPUTED_VALUE"""),"")</f>
        <v/>
      </c>
      <c r="J243" s="12" t="str">
        <f ca="1">IFERROR(__xludf.DUMMYFUNCTION("""COMPUTED_VALUE"""),"")</f>
        <v/>
      </c>
      <c r="K243" s="8" t="str">
        <f ca="1">IFERROR(__xludf.DUMMYFUNCTION("""COMPUTED_VALUE"""),"")</f>
        <v/>
      </c>
      <c r="L243" s="12" t="str">
        <f ca="1">IFERROR(__xludf.DUMMYFUNCTION("""COMPUTED_VALUE"""),"")</f>
        <v/>
      </c>
      <c r="M243" s="12" t="str">
        <f ca="1">IFERROR(__xludf.DUMMYFUNCTION("""COMPUTED_VALUE"""),"")</f>
        <v/>
      </c>
      <c r="N243" s="12" t="str">
        <f ca="1">IFERROR(__xludf.DUMMYFUNCTION("""COMPUTED_VALUE"""),"")</f>
        <v/>
      </c>
      <c r="O243" s="8" t="str">
        <f ca="1">IFERROR(__xludf.DUMMYFUNCTION("""COMPUTED_VALUE"""),"")</f>
        <v/>
      </c>
      <c r="P243" s="12" t="str">
        <f ca="1">IFERROR(__xludf.DUMMYFUNCTION("""COMPUTED_VALUE"""),"")</f>
        <v/>
      </c>
      <c r="Q243" s="12" t="str">
        <f ca="1">IFERROR(__xludf.DUMMYFUNCTION("""COMPUTED_VALUE"""),"")</f>
        <v/>
      </c>
      <c r="R243" s="8" t="str">
        <f ca="1">IFERROR(__xludf.DUMMYFUNCTION("""COMPUTED_VALUE"""),"")</f>
        <v/>
      </c>
      <c r="S243" s="3" t="str">
        <f ca="1">IFERROR(__xludf.DUMMYFUNCTION("""COMPUTED_VALUE"""),"")</f>
        <v/>
      </c>
      <c r="T243" s="8" t="str">
        <f ca="1">IFERROR(__xludf.DUMMYFUNCTION("""COMPUTED_VALUE"""),"")</f>
        <v/>
      </c>
      <c r="U243" s="3" t="str">
        <f ca="1">IFERROR(__xludf.DUMMYFUNCTION("""COMPUTED_VALUE"""),"")</f>
        <v/>
      </c>
      <c r="V243" s="8" t="str">
        <f ca="1">IFERROR(__xludf.DUMMYFUNCTION("""COMPUTED_VALUE"""),"")</f>
        <v/>
      </c>
      <c r="W243" s="3" t="str">
        <f ca="1">IFERROR(__xludf.DUMMYFUNCTION("""COMPUTED_VALUE"""),"")</f>
        <v/>
      </c>
      <c r="X243" s="3" t="str">
        <f ca="1">IFERROR(__xludf.DUMMYFUNCTION("""COMPUTED_VALUE"""),"")</f>
        <v/>
      </c>
      <c r="Y243" s="8" t="str">
        <f ca="1">IFERROR(__xludf.DUMMYFUNCTION("""COMPUTED_VALUE"""),"")</f>
        <v/>
      </c>
      <c r="Z243" s="3" t="str">
        <f ca="1">IFERROR(__xludf.DUMMYFUNCTION("""COMPUTED_VALUE"""),"")</f>
        <v/>
      </c>
      <c r="AA243" s="3" t="str">
        <f ca="1">IFERROR(__xludf.DUMMYFUNCTION("""COMPUTED_VALUE"""),"")</f>
        <v/>
      </c>
      <c r="AB243" s="3" t="str">
        <f ca="1">IFERROR(__xludf.DUMMYFUNCTION("""COMPUTED_VALUE"""),"")</f>
        <v/>
      </c>
      <c r="AC243" s="3" t="str">
        <f ca="1">IFERROR(__xludf.DUMMYFUNCTION("""COMPUTED_VALUE"""),"")</f>
        <v/>
      </c>
      <c r="AD243" s="15" t="str">
        <f ca="1">IFERROR(__xludf.DUMMYFUNCTION("""COMPUTED_VALUE"""),"")</f>
        <v/>
      </c>
    </row>
    <row r="244" spans="1:30" ht="12.75">
      <c r="A244" t="str">
        <f ca="1">IFERROR(__xludf.DUMMYFUNCTION("""COMPUTED_VALUE"""),"Guinea-Bissau")</f>
        <v>Guinea-Bissau</v>
      </c>
      <c r="B244" t="str">
        <f ca="1">IFERROR(__xludf.DUMMYFUNCTION("""COMPUTED_VALUE"""),"Africa")</f>
        <v>Africa</v>
      </c>
      <c r="C244" s="4" t="str">
        <f ca="1">IFERROR(__xludf.DUMMYFUNCTION("""COMPUTED_VALUE"""),"José Mário Vaz")</f>
        <v>José Mário Vaz</v>
      </c>
      <c r="D244" t="str">
        <f ca="1">IFERROR(__xludf.DUMMYFUNCTION("""COMPUTED_VALUE"""),"Head of state")</f>
        <v>Head of state</v>
      </c>
      <c r="E244" t="str">
        <f ca="1">IFERROR(__xludf.DUMMYFUNCTION("""COMPUTED_VALUE"""),"Male")</f>
        <v>Male</v>
      </c>
      <c r="F244" s="1">
        <f ca="1">IFERROR(__xludf.DUMMYFUNCTION("""COMPUTED_VALUE"""),60)</f>
        <v>60</v>
      </c>
      <c r="G244" t="str">
        <f ca="1">IFERROR(__xludf.DUMMYFUNCTION("""COMPUTED_VALUE"""),"President")</f>
        <v>President</v>
      </c>
      <c r="H244" s="10">
        <f ca="1">IFERROR(__xludf.DUMMYFUNCTION("""COMPUTED_VALUE"""),0)</f>
        <v>0</v>
      </c>
      <c r="I244" s="7" t="str">
        <f ca="1">IFERROR(__xludf.DUMMYFUNCTION("""COMPUTED_VALUE"""),"")</f>
        <v/>
      </c>
      <c r="J244" s="12" t="str">
        <f ca="1">IFERROR(__xludf.DUMMYFUNCTION("""COMPUTED_VALUE"""),"")</f>
        <v/>
      </c>
      <c r="K244" s="8" t="str">
        <f ca="1">IFERROR(__xludf.DUMMYFUNCTION("""COMPUTED_VALUE"""),"")</f>
        <v/>
      </c>
      <c r="L244" s="12" t="str">
        <f ca="1">IFERROR(__xludf.DUMMYFUNCTION("""COMPUTED_VALUE"""),"")</f>
        <v/>
      </c>
      <c r="M244" s="12" t="str">
        <f ca="1">IFERROR(__xludf.DUMMYFUNCTION("""COMPUTED_VALUE"""),"")</f>
        <v/>
      </c>
      <c r="N244" s="12" t="str">
        <f ca="1">IFERROR(__xludf.DUMMYFUNCTION("""COMPUTED_VALUE"""),"")</f>
        <v/>
      </c>
      <c r="O244" s="8" t="str">
        <f ca="1">IFERROR(__xludf.DUMMYFUNCTION("""COMPUTED_VALUE"""),"")</f>
        <v/>
      </c>
      <c r="P244" s="12" t="str">
        <f ca="1">IFERROR(__xludf.DUMMYFUNCTION("""COMPUTED_VALUE"""),"")</f>
        <v/>
      </c>
      <c r="Q244" s="12" t="str">
        <f ca="1">IFERROR(__xludf.DUMMYFUNCTION("""COMPUTED_VALUE"""),"")</f>
        <v/>
      </c>
      <c r="R244" s="8" t="str">
        <f ca="1">IFERROR(__xludf.DUMMYFUNCTION("""COMPUTED_VALUE"""),"")</f>
        <v/>
      </c>
      <c r="S244" s="3" t="str">
        <f ca="1">IFERROR(__xludf.DUMMYFUNCTION("""COMPUTED_VALUE"""),"")</f>
        <v/>
      </c>
      <c r="T244" s="8" t="str">
        <f ca="1">IFERROR(__xludf.DUMMYFUNCTION("""COMPUTED_VALUE"""),"")</f>
        <v/>
      </c>
      <c r="U244" s="3" t="str">
        <f ca="1">IFERROR(__xludf.DUMMYFUNCTION("""COMPUTED_VALUE"""),"")</f>
        <v/>
      </c>
      <c r="V244" s="8" t="str">
        <f ca="1">IFERROR(__xludf.DUMMYFUNCTION("""COMPUTED_VALUE"""),"")</f>
        <v/>
      </c>
      <c r="W244" s="3" t="str">
        <f ca="1">IFERROR(__xludf.DUMMYFUNCTION("""COMPUTED_VALUE"""),"")</f>
        <v/>
      </c>
      <c r="X244" s="3" t="str">
        <f ca="1">IFERROR(__xludf.DUMMYFUNCTION("""COMPUTED_VALUE"""),"")</f>
        <v/>
      </c>
      <c r="Y244" s="8" t="str">
        <f ca="1">IFERROR(__xludf.DUMMYFUNCTION("""COMPUTED_VALUE"""),"")</f>
        <v/>
      </c>
      <c r="Z244" s="3" t="str">
        <f ca="1">IFERROR(__xludf.DUMMYFUNCTION("""COMPUTED_VALUE"""),"")</f>
        <v/>
      </c>
      <c r="AA244" s="3" t="str">
        <f ca="1">IFERROR(__xludf.DUMMYFUNCTION("""COMPUTED_VALUE"""),"")</f>
        <v/>
      </c>
      <c r="AB244" s="3" t="str">
        <f ca="1">IFERROR(__xludf.DUMMYFUNCTION("""COMPUTED_VALUE"""),"")</f>
        <v/>
      </c>
      <c r="AC244" s="3" t="str">
        <f ca="1">IFERROR(__xludf.DUMMYFUNCTION("""COMPUTED_VALUE"""),"")</f>
        <v/>
      </c>
      <c r="AD244" s="15" t="str">
        <f ca="1">IFERROR(__xludf.DUMMYFUNCTION("""COMPUTED_VALUE"""),"")</f>
        <v/>
      </c>
    </row>
    <row r="245" spans="1:30" ht="12.75">
      <c r="A245" t="str">
        <f ca="1">IFERROR(__xludf.DUMMYFUNCTION("""COMPUTED_VALUE"""),"Guyana")</f>
        <v>Guyana</v>
      </c>
      <c r="B245" t="str">
        <f ca="1">IFERROR(__xludf.DUMMYFUNCTION("""COMPUTED_VALUE"""),"South America")</f>
        <v>South America</v>
      </c>
      <c r="C245" s="4" t="str">
        <f ca="1">IFERROR(__xludf.DUMMYFUNCTION("""COMPUTED_VALUE"""),"Moses Nagamootoo")</f>
        <v>Moses Nagamootoo</v>
      </c>
      <c r="D245" t="str">
        <f ca="1">IFERROR(__xludf.DUMMYFUNCTION("""COMPUTED_VALUE"""),"Head of government")</f>
        <v>Head of government</v>
      </c>
      <c r="E245" t="str">
        <f ca="1">IFERROR(__xludf.DUMMYFUNCTION("""COMPUTED_VALUE"""),"Male")</f>
        <v>Male</v>
      </c>
      <c r="F245" s="1">
        <f ca="1">IFERROR(__xludf.DUMMYFUNCTION("""COMPUTED_VALUE"""),70)</f>
        <v>70</v>
      </c>
      <c r="G245" t="str">
        <f ca="1">IFERROR(__xludf.DUMMYFUNCTION("""COMPUTED_VALUE"""),"Prime Minister")</f>
        <v>Prime Minister</v>
      </c>
      <c r="H245" s="10">
        <f ca="1">IFERROR(__xludf.DUMMYFUNCTION("""COMPUTED_VALUE"""),0)</f>
        <v>0</v>
      </c>
      <c r="I245" s="7" t="str">
        <f ca="1">IFERROR(__xludf.DUMMYFUNCTION("""COMPUTED_VALUE"""),"")</f>
        <v/>
      </c>
      <c r="J245" s="12" t="str">
        <f ca="1">IFERROR(__xludf.DUMMYFUNCTION("""COMPUTED_VALUE"""),"")</f>
        <v/>
      </c>
      <c r="K245" s="8" t="str">
        <f ca="1">IFERROR(__xludf.DUMMYFUNCTION("""COMPUTED_VALUE"""),"")</f>
        <v/>
      </c>
      <c r="L245" s="12" t="str">
        <f ca="1">IFERROR(__xludf.DUMMYFUNCTION("""COMPUTED_VALUE"""),"")</f>
        <v/>
      </c>
      <c r="M245" s="12" t="str">
        <f ca="1">IFERROR(__xludf.DUMMYFUNCTION("""COMPUTED_VALUE"""),"")</f>
        <v/>
      </c>
      <c r="N245" s="12" t="str">
        <f ca="1">IFERROR(__xludf.DUMMYFUNCTION("""COMPUTED_VALUE"""),"")</f>
        <v/>
      </c>
      <c r="O245" s="8" t="str">
        <f ca="1">IFERROR(__xludf.DUMMYFUNCTION("""COMPUTED_VALUE"""),"")</f>
        <v/>
      </c>
      <c r="P245" s="12" t="str">
        <f ca="1">IFERROR(__xludf.DUMMYFUNCTION("""COMPUTED_VALUE"""),"")</f>
        <v/>
      </c>
      <c r="Q245" s="12" t="str">
        <f ca="1">IFERROR(__xludf.DUMMYFUNCTION("""COMPUTED_VALUE"""),"")</f>
        <v/>
      </c>
      <c r="R245" s="8" t="str">
        <f ca="1">IFERROR(__xludf.DUMMYFUNCTION("""COMPUTED_VALUE"""),"")</f>
        <v/>
      </c>
      <c r="S245" s="3" t="str">
        <f ca="1">IFERROR(__xludf.DUMMYFUNCTION("""COMPUTED_VALUE"""),"")</f>
        <v/>
      </c>
      <c r="T245" s="8" t="str">
        <f ca="1">IFERROR(__xludf.DUMMYFUNCTION("""COMPUTED_VALUE"""),"")</f>
        <v/>
      </c>
      <c r="U245" s="3" t="str">
        <f ca="1">IFERROR(__xludf.DUMMYFUNCTION("""COMPUTED_VALUE"""),"")</f>
        <v/>
      </c>
      <c r="V245" s="8" t="str">
        <f ca="1">IFERROR(__xludf.DUMMYFUNCTION("""COMPUTED_VALUE"""),"")</f>
        <v/>
      </c>
      <c r="W245" s="3" t="str">
        <f ca="1">IFERROR(__xludf.DUMMYFUNCTION("""COMPUTED_VALUE"""),"")</f>
        <v/>
      </c>
      <c r="X245" s="3" t="str">
        <f ca="1">IFERROR(__xludf.DUMMYFUNCTION("""COMPUTED_VALUE"""),"")</f>
        <v/>
      </c>
      <c r="Y245" s="8" t="str">
        <f ca="1">IFERROR(__xludf.DUMMYFUNCTION("""COMPUTED_VALUE"""),"")</f>
        <v/>
      </c>
      <c r="Z245" s="3" t="str">
        <f ca="1">IFERROR(__xludf.DUMMYFUNCTION("""COMPUTED_VALUE"""),"")</f>
        <v/>
      </c>
      <c r="AA245" s="3" t="str">
        <f ca="1">IFERROR(__xludf.DUMMYFUNCTION("""COMPUTED_VALUE"""),"")</f>
        <v/>
      </c>
      <c r="AB245" s="3" t="str">
        <f ca="1">IFERROR(__xludf.DUMMYFUNCTION("""COMPUTED_VALUE"""),"")</f>
        <v/>
      </c>
      <c r="AC245" s="3" t="str">
        <f ca="1">IFERROR(__xludf.DUMMYFUNCTION("""COMPUTED_VALUE"""),"")</f>
        <v/>
      </c>
      <c r="AD245" s="15" t="str">
        <f ca="1">IFERROR(__xludf.DUMMYFUNCTION("""COMPUTED_VALUE"""),"")</f>
        <v/>
      </c>
    </row>
    <row r="246" spans="1:30" ht="12.75">
      <c r="A246" t="str">
        <f ca="1">IFERROR(__xludf.DUMMYFUNCTION("""COMPUTED_VALUE"""),"Guyana")</f>
        <v>Guyana</v>
      </c>
      <c r="B246" t="str">
        <f ca="1">IFERROR(__xludf.DUMMYFUNCTION("""COMPUTED_VALUE"""),"South America")</f>
        <v>South America</v>
      </c>
      <c r="C246" s="4" t="str">
        <f ca="1">IFERROR(__xludf.DUMMYFUNCTION("""COMPUTED_VALUE"""),"David A. Granger")</f>
        <v>David A. Granger</v>
      </c>
      <c r="D246" t="str">
        <f ca="1">IFERROR(__xludf.DUMMYFUNCTION("""COMPUTED_VALUE"""),"Head of state")</f>
        <v>Head of state</v>
      </c>
      <c r="E246" t="str">
        <f ca="1">IFERROR(__xludf.DUMMYFUNCTION("""COMPUTED_VALUE"""),"Male")</f>
        <v>Male</v>
      </c>
      <c r="F246" s="1">
        <f ca="1">IFERROR(__xludf.DUMMYFUNCTION("""COMPUTED_VALUE"""),72)</f>
        <v>72</v>
      </c>
      <c r="G246" t="str">
        <f ca="1">IFERROR(__xludf.DUMMYFUNCTION("""COMPUTED_VALUE"""),"President")</f>
        <v>President</v>
      </c>
      <c r="H246" s="10">
        <f ca="1">IFERROR(__xludf.DUMMYFUNCTION("""COMPUTED_VALUE"""),0)</f>
        <v>0</v>
      </c>
      <c r="I246" s="7" t="str">
        <f ca="1">IFERROR(__xludf.DUMMYFUNCTION("""COMPUTED_VALUE"""),"")</f>
        <v/>
      </c>
      <c r="J246" s="12" t="str">
        <f ca="1">IFERROR(__xludf.DUMMYFUNCTION("""COMPUTED_VALUE"""),"")</f>
        <v/>
      </c>
      <c r="K246" s="8" t="str">
        <f ca="1">IFERROR(__xludf.DUMMYFUNCTION("""COMPUTED_VALUE"""),"")</f>
        <v/>
      </c>
      <c r="L246" s="12" t="str">
        <f ca="1">IFERROR(__xludf.DUMMYFUNCTION("""COMPUTED_VALUE"""),"")</f>
        <v/>
      </c>
      <c r="M246" s="12" t="str">
        <f ca="1">IFERROR(__xludf.DUMMYFUNCTION("""COMPUTED_VALUE"""),"")</f>
        <v/>
      </c>
      <c r="N246" s="12" t="str">
        <f ca="1">IFERROR(__xludf.DUMMYFUNCTION("""COMPUTED_VALUE"""),"")</f>
        <v/>
      </c>
      <c r="O246" s="8" t="str">
        <f ca="1">IFERROR(__xludf.DUMMYFUNCTION("""COMPUTED_VALUE"""),"")</f>
        <v/>
      </c>
      <c r="P246" s="12" t="str">
        <f ca="1">IFERROR(__xludf.DUMMYFUNCTION("""COMPUTED_VALUE"""),"")</f>
        <v/>
      </c>
      <c r="Q246" s="12" t="str">
        <f ca="1">IFERROR(__xludf.DUMMYFUNCTION("""COMPUTED_VALUE"""),"")</f>
        <v/>
      </c>
      <c r="R246" s="8" t="str">
        <f ca="1">IFERROR(__xludf.DUMMYFUNCTION("""COMPUTED_VALUE"""),"")</f>
        <v/>
      </c>
      <c r="S246" s="3" t="str">
        <f ca="1">IFERROR(__xludf.DUMMYFUNCTION("""COMPUTED_VALUE"""),"")</f>
        <v/>
      </c>
      <c r="T246" s="8" t="str">
        <f ca="1">IFERROR(__xludf.DUMMYFUNCTION("""COMPUTED_VALUE"""),"")</f>
        <v/>
      </c>
      <c r="U246" s="3" t="str">
        <f ca="1">IFERROR(__xludf.DUMMYFUNCTION("""COMPUTED_VALUE"""),"")</f>
        <v/>
      </c>
      <c r="V246" s="8" t="str">
        <f ca="1">IFERROR(__xludf.DUMMYFUNCTION("""COMPUTED_VALUE"""),"")</f>
        <v/>
      </c>
      <c r="W246" s="3" t="str">
        <f ca="1">IFERROR(__xludf.DUMMYFUNCTION("""COMPUTED_VALUE"""),"")</f>
        <v/>
      </c>
      <c r="X246" s="3" t="str">
        <f ca="1">IFERROR(__xludf.DUMMYFUNCTION("""COMPUTED_VALUE"""),"")</f>
        <v/>
      </c>
      <c r="Y246" s="8" t="str">
        <f ca="1">IFERROR(__xludf.DUMMYFUNCTION("""COMPUTED_VALUE"""),"")</f>
        <v/>
      </c>
      <c r="Z246" s="3" t="str">
        <f ca="1">IFERROR(__xludf.DUMMYFUNCTION("""COMPUTED_VALUE"""),"")</f>
        <v/>
      </c>
      <c r="AA246" s="3" t="str">
        <f ca="1">IFERROR(__xludf.DUMMYFUNCTION("""COMPUTED_VALUE"""),"")</f>
        <v/>
      </c>
      <c r="AB246" s="3" t="str">
        <f ca="1">IFERROR(__xludf.DUMMYFUNCTION("""COMPUTED_VALUE"""),"")</f>
        <v/>
      </c>
      <c r="AC246" s="3" t="str">
        <f ca="1">IFERROR(__xludf.DUMMYFUNCTION("""COMPUTED_VALUE"""),"")</f>
        <v/>
      </c>
      <c r="AD246" s="15" t="str">
        <f ca="1">IFERROR(__xludf.DUMMYFUNCTION("""COMPUTED_VALUE"""),"")</f>
        <v/>
      </c>
    </row>
    <row r="247" spans="1:30" ht="12.75">
      <c r="A247" t="str">
        <f ca="1">IFERROR(__xludf.DUMMYFUNCTION("""COMPUTED_VALUE"""),"Hungary")</f>
        <v>Hungary</v>
      </c>
      <c r="B247" t="str">
        <f ca="1">IFERROR(__xludf.DUMMYFUNCTION("""COMPUTED_VALUE"""),"Europe")</f>
        <v>Europe</v>
      </c>
      <c r="C247" s="4" t="str">
        <f ca="1">IFERROR(__xludf.DUMMYFUNCTION("""COMPUTED_VALUE"""),"János Áder")</f>
        <v>János Áder</v>
      </c>
      <c r="D247" t="str">
        <f ca="1">IFERROR(__xludf.DUMMYFUNCTION("""COMPUTED_VALUE"""),"Head of state")</f>
        <v>Head of state</v>
      </c>
      <c r="E247" t="str">
        <f ca="1">IFERROR(__xludf.DUMMYFUNCTION("""COMPUTED_VALUE"""),"Male")</f>
        <v>Male</v>
      </c>
      <c r="F247" s="1">
        <f ca="1">IFERROR(__xludf.DUMMYFUNCTION("""COMPUTED_VALUE"""),58)</f>
        <v>58</v>
      </c>
      <c r="G247" t="str">
        <f ca="1">IFERROR(__xludf.DUMMYFUNCTION("""COMPUTED_VALUE"""),"President")</f>
        <v>President</v>
      </c>
      <c r="H247" s="10">
        <f ca="1">IFERROR(__xludf.DUMMYFUNCTION("""COMPUTED_VALUE"""),0)</f>
        <v>0</v>
      </c>
      <c r="I247" s="7" t="str">
        <f ca="1">IFERROR(__xludf.DUMMYFUNCTION("""COMPUTED_VALUE"""),"")</f>
        <v/>
      </c>
      <c r="J247" s="12" t="str">
        <f ca="1">IFERROR(__xludf.DUMMYFUNCTION("""COMPUTED_VALUE"""),"")</f>
        <v/>
      </c>
      <c r="K247" s="8" t="str">
        <f ca="1">IFERROR(__xludf.DUMMYFUNCTION("""COMPUTED_VALUE"""),"")</f>
        <v/>
      </c>
      <c r="L247" s="12" t="str">
        <f ca="1">IFERROR(__xludf.DUMMYFUNCTION("""COMPUTED_VALUE"""),"")</f>
        <v/>
      </c>
      <c r="M247" s="12" t="str">
        <f ca="1">IFERROR(__xludf.DUMMYFUNCTION("""COMPUTED_VALUE"""),"")</f>
        <v/>
      </c>
      <c r="N247" s="12" t="str">
        <f ca="1">IFERROR(__xludf.DUMMYFUNCTION("""COMPUTED_VALUE"""),"")</f>
        <v/>
      </c>
      <c r="O247" s="8" t="str">
        <f ca="1">IFERROR(__xludf.DUMMYFUNCTION("""COMPUTED_VALUE"""),"")</f>
        <v/>
      </c>
      <c r="P247" s="12" t="str">
        <f ca="1">IFERROR(__xludf.DUMMYFUNCTION("""COMPUTED_VALUE"""),"")</f>
        <v/>
      </c>
      <c r="Q247" s="12" t="str">
        <f ca="1">IFERROR(__xludf.DUMMYFUNCTION("""COMPUTED_VALUE"""),"")</f>
        <v/>
      </c>
      <c r="R247" s="8" t="str">
        <f ca="1">IFERROR(__xludf.DUMMYFUNCTION("""COMPUTED_VALUE"""),"")</f>
        <v/>
      </c>
      <c r="S247" s="3" t="str">
        <f ca="1">IFERROR(__xludf.DUMMYFUNCTION("""COMPUTED_VALUE"""),"")</f>
        <v/>
      </c>
      <c r="T247" s="8" t="str">
        <f ca="1">IFERROR(__xludf.DUMMYFUNCTION("""COMPUTED_VALUE"""),"")</f>
        <v/>
      </c>
      <c r="U247" s="3" t="str">
        <f ca="1">IFERROR(__xludf.DUMMYFUNCTION("""COMPUTED_VALUE"""),"")</f>
        <v/>
      </c>
      <c r="V247" s="8" t="str">
        <f ca="1">IFERROR(__xludf.DUMMYFUNCTION("""COMPUTED_VALUE"""),"")</f>
        <v/>
      </c>
      <c r="W247" s="3" t="str">
        <f ca="1">IFERROR(__xludf.DUMMYFUNCTION("""COMPUTED_VALUE"""),"")</f>
        <v/>
      </c>
      <c r="X247" s="3" t="str">
        <f ca="1">IFERROR(__xludf.DUMMYFUNCTION("""COMPUTED_VALUE"""),"")</f>
        <v/>
      </c>
      <c r="Y247" s="8" t="str">
        <f ca="1">IFERROR(__xludf.DUMMYFUNCTION("""COMPUTED_VALUE"""),"")</f>
        <v/>
      </c>
      <c r="Z247" s="3" t="str">
        <f ca="1">IFERROR(__xludf.DUMMYFUNCTION("""COMPUTED_VALUE"""),"")</f>
        <v/>
      </c>
      <c r="AA247" s="3" t="str">
        <f ca="1">IFERROR(__xludf.DUMMYFUNCTION("""COMPUTED_VALUE"""),"")</f>
        <v/>
      </c>
      <c r="AB247" s="3" t="str">
        <f ca="1">IFERROR(__xludf.DUMMYFUNCTION("""COMPUTED_VALUE"""),"")</f>
        <v/>
      </c>
      <c r="AC247" s="3" t="str">
        <f ca="1">IFERROR(__xludf.DUMMYFUNCTION("""COMPUTED_VALUE"""),"")</f>
        <v/>
      </c>
      <c r="AD247" s="15" t="str">
        <f ca="1">IFERROR(__xludf.DUMMYFUNCTION("""COMPUTED_VALUE"""),"")</f>
        <v/>
      </c>
    </row>
    <row r="248" spans="1:30" ht="12.75">
      <c r="A248" t="str">
        <f ca="1">IFERROR(__xludf.DUMMYFUNCTION("""COMPUTED_VALUE"""),"Iceland")</f>
        <v>Iceland</v>
      </c>
      <c r="B248" t="str">
        <f ca="1">IFERROR(__xludf.DUMMYFUNCTION("""COMPUTED_VALUE"""),"Europe")</f>
        <v>Europe</v>
      </c>
      <c r="C248" s="4" t="str">
        <f ca="1">IFERROR(__xludf.DUMMYFUNCTION("""COMPUTED_VALUE"""),"Guðni Th. Jóhannesson")</f>
        <v>Guðni Th. Jóhannesson</v>
      </c>
      <c r="D248" t="str">
        <f ca="1">IFERROR(__xludf.DUMMYFUNCTION("""COMPUTED_VALUE"""),"Head of state")</f>
        <v>Head of state</v>
      </c>
      <c r="E248" t="str">
        <f ca="1">IFERROR(__xludf.DUMMYFUNCTION("""COMPUTED_VALUE"""),"Male")</f>
        <v>Male</v>
      </c>
      <c r="F248" s="1">
        <f ca="1">IFERROR(__xludf.DUMMYFUNCTION("""COMPUTED_VALUE"""),49)</f>
        <v>49</v>
      </c>
      <c r="G248" t="str">
        <f ca="1">IFERROR(__xludf.DUMMYFUNCTION("""COMPUTED_VALUE"""),"President")</f>
        <v>President</v>
      </c>
      <c r="H248" s="10">
        <f ca="1">IFERROR(__xludf.DUMMYFUNCTION("""COMPUTED_VALUE"""),0)</f>
        <v>0</v>
      </c>
      <c r="I248" s="7" t="str">
        <f ca="1">IFERROR(__xludf.DUMMYFUNCTION("""COMPUTED_VALUE"""),"")</f>
        <v/>
      </c>
      <c r="J248" s="12" t="str">
        <f ca="1">IFERROR(__xludf.DUMMYFUNCTION("""COMPUTED_VALUE"""),"")</f>
        <v/>
      </c>
      <c r="K248" s="8" t="str">
        <f ca="1">IFERROR(__xludf.DUMMYFUNCTION("""COMPUTED_VALUE"""),"")</f>
        <v/>
      </c>
      <c r="L248" s="12" t="str">
        <f ca="1">IFERROR(__xludf.DUMMYFUNCTION("""COMPUTED_VALUE"""),"")</f>
        <v/>
      </c>
      <c r="M248" s="12" t="str">
        <f ca="1">IFERROR(__xludf.DUMMYFUNCTION("""COMPUTED_VALUE"""),"")</f>
        <v/>
      </c>
      <c r="N248" s="12" t="str">
        <f ca="1">IFERROR(__xludf.DUMMYFUNCTION("""COMPUTED_VALUE"""),"")</f>
        <v/>
      </c>
      <c r="O248" s="8" t="str">
        <f ca="1">IFERROR(__xludf.DUMMYFUNCTION("""COMPUTED_VALUE"""),"")</f>
        <v/>
      </c>
      <c r="P248" s="12" t="str">
        <f ca="1">IFERROR(__xludf.DUMMYFUNCTION("""COMPUTED_VALUE"""),"")</f>
        <v/>
      </c>
      <c r="Q248" s="12" t="str">
        <f ca="1">IFERROR(__xludf.DUMMYFUNCTION("""COMPUTED_VALUE"""),"")</f>
        <v/>
      </c>
      <c r="R248" s="8" t="str">
        <f ca="1">IFERROR(__xludf.DUMMYFUNCTION("""COMPUTED_VALUE"""),"")</f>
        <v/>
      </c>
      <c r="S248" s="3" t="str">
        <f ca="1">IFERROR(__xludf.DUMMYFUNCTION("""COMPUTED_VALUE"""),"")</f>
        <v/>
      </c>
      <c r="T248" s="8" t="str">
        <f ca="1">IFERROR(__xludf.DUMMYFUNCTION("""COMPUTED_VALUE"""),"")</f>
        <v/>
      </c>
      <c r="U248" s="3" t="str">
        <f ca="1">IFERROR(__xludf.DUMMYFUNCTION("""COMPUTED_VALUE"""),"")</f>
        <v/>
      </c>
      <c r="V248" s="8" t="str">
        <f ca="1">IFERROR(__xludf.DUMMYFUNCTION("""COMPUTED_VALUE"""),"")</f>
        <v/>
      </c>
      <c r="W248" s="3" t="str">
        <f ca="1">IFERROR(__xludf.DUMMYFUNCTION("""COMPUTED_VALUE"""),"")</f>
        <v/>
      </c>
      <c r="X248" s="3" t="str">
        <f ca="1">IFERROR(__xludf.DUMMYFUNCTION("""COMPUTED_VALUE"""),"")</f>
        <v/>
      </c>
      <c r="Y248" s="8" t="str">
        <f ca="1">IFERROR(__xludf.DUMMYFUNCTION("""COMPUTED_VALUE"""),"")</f>
        <v/>
      </c>
      <c r="Z248" s="3" t="str">
        <f ca="1">IFERROR(__xludf.DUMMYFUNCTION("""COMPUTED_VALUE"""),"")</f>
        <v/>
      </c>
      <c r="AA248" s="3" t="str">
        <f ca="1">IFERROR(__xludf.DUMMYFUNCTION("""COMPUTED_VALUE"""),"")</f>
        <v/>
      </c>
      <c r="AB248" s="3" t="str">
        <f ca="1">IFERROR(__xludf.DUMMYFUNCTION("""COMPUTED_VALUE"""),"")</f>
        <v/>
      </c>
      <c r="AC248" s="3" t="str">
        <f ca="1">IFERROR(__xludf.DUMMYFUNCTION("""COMPUTED_VALUE"""),"")</f>
        <v/>
      </c>
      <c r="AD248" s="15" t="str">
        <f ca="1">IFERROR(__xludf.DUMMYFUNCTION("""COMPUTED_VALUE"""),"")</f>
        <v/>
      </c>
    </row>
    <row r="249" spans="1:30" ht="12.75">
      <c r="A249" t="str">
        <f ca="1">IFERROR(__xludf.DUMMYFUNCTION("""COMPUTED_VALUE"""),"Iran")</f>
        <v>Iran</v>
      </c>
      <c r="B249" t="str">
        <f ca="1">IFERROR(__xludf.DUMMYFUNCTION("""COMPUTED_VALUE"""),"Asia")</f>
        <v>Asia</v>
      </c>
      <c r="C249" s="4" t="str">
        <f ca="1">IFERROR(__xludf.DUMMYFUNCTION("""COMPUTED_VALUE"""),"Ali Khamenei")</f>
        <v>Ali Khamenei</v>
      </c>
      <c r="D249" t="str">
        <f ca="1">IFERROR(__xludf.DUMMYFUNCTION("""COMPUTED_VALUE"""),"Head of both state and government")</f>
        <v>Head of both state and government</v>
      </c>
      <c r="E249" t="str">
        <f ca="1">IFERROR(__xludf.DUMMYFUNCTION("""COMPUTED_VALUE"""),"Male")</f>
        <v>Male</v>
      </c>
      <c r="F249" s="1">
        <f ca="1">IFERROR(__xludf.DUMMYFUNCTION("""COMPUTED_VALUE"""),78)</f>
        <v>78</v>
      </c>
      <c r="G249" t="str">
        <f ca="1">IFERROR(__xludf.DUMMYFUNCTION("""COMPUTED_VALUE"""),"Ayatollah (Supreme Leader)")</f>
        <v>Ayatollah (Supreme Leader)</v>
      </c>
      <c r="H249" s="10">
        <f ca="1">IFERROR(__xludf.DUMMYFUNCTION("""COMPUTED_VALUE"""),0)</f>
        <v>0</v>
      </c>
      <c r="I249" s="7" t="str">
        <f ca="1">IFERROR(__xludf.DUMMYFUNCTION("""COMPUTED_VALUE"""),"")</f>
        <v/>
      </c>
      <c r="J249" s="12" t="str">
        <f ca="1">IFERROR(__xludf.DUMMYFUNCTION("""COMPUTED_VALUE"""),"")</f>
        <v/>
      </c>
      <c r="K249" s="8" t="str">
        <f ca="1">IFERROR(__xludf.DUMMYFUNCTION("""COMPUTED_VALUE"""),"")</f>
        <v/>
      </c>
      <c r="L249" s="12" t="str">
        <f ca="1">IFERROR(__xludf.DUMMYFUNCTION("""COMPUTED_VALUE"""),"")</f>
        <v/>
      </c>
      <c r="M249" s="12" t="str">
        <f ca="1">IFERROR(__xludf.DUMMYFUNCTION("""COMPUTED_VALUE"""),"")</f>
        <v/>
      </c>
      <c r="N249" s="12" t="str">
        <f ca="1">IFERROR(__xludf.DUMMYFUNCTION("""COMPUTED_VALUE"""),"")</f>
        <v/>
      </c>
      <c r="O249" s="8" t="str">
        <f ca="1">IFERROR(__xludf.DUMMYFUNCTION("""COMPUTED_VALUE"""),"")</f>
        <v/>
      </c>
      <c r="P249" s="12" t="str">
        <f ca="1">IFERROR(__xludf.DUMMYFUNCTION("""COMPUTED_VALUE"""),"")</f>
        <v/>
      </c>
      <c r="Q249" s="12" t="str">
        <f ca="1">IFERROR(__xludf.DUMMYFUNCTION("""COMPUTED_VALUE"""),"")</f>
        <v/>
      </c>
      <c r="R249" s="8" t="str">
        <f ca="1">IFERROR(__xludf.DUMMYFUNCTION("""COMPUTED_VALUE"""),"")</f>
        <v/>
      </c>
      <c r="S249" s="3" t="str">
        <f ca="1">IFERROR(__xludf.DUMMYFUNCTION("""COMPUTED_VALUE"""),"")</f>
        <v/>
      </c>
      <c r="T249" s="8" t="str">
        <f ca="1">IFERROR(__xludf.DUMMYFUNCTION("""COMPUTED_VALUE"""),"")</f>
        <v/>
      </c>
      <c r="U249" s="3" t="str">
        <f ca="1">IFERROR(__xludf.DUMMYFUNCTION("""COMPUTED_VALUE"""),"")</f>
        <v/>
      </c>
      <c r="V249" s="8" t="str">
        <f ca="1">IFERROR(__xludf.DUMMYFUNCTION("""COMPUTED_VALUE"""),"")</f>
        <v/>
      </c>
      <c r="W249" s="3" t="str">
        <f ca="1">IFERROR(__xludf.DUMMYFUNCTION("""COMPUTED_VALUE"""),"")</f>
        <v/>
      </c>
      <c r="X249" s="3" t="str">
        <f ca="1">IFERROR(__xludf.DUMMYFUNCTION("""COMPUTED_VALUE"""),"")</f>
        <v/>
      </c>
      <c r="Y249" s="8" t="str">
        <f ca="1">IFERROR(__xludf.DUMMYFUNCTION("""COMPUTED_VALUE"""),"")</f>
        <v/>
      </c>
      <c r="Z249" s="3" t="str">
        <f ca="1">IFERROR(__xludf.DUMMYFUNCTION("""COMPUTED_VALUE"""),"")</f>
        <v/>
      </c>
      <c r="AA249" s="3" t="str">
        <f ca="1">IFERROR(__xludf.DUMMYFUNCTION("""COMPUTED_VALUE"""),"")</f>
        <v/>
      </c>
      <c r="AB249" s="3" t="str">
        <f ca="1">IFERROR(__xludf.DUMMYFUNCTION("""COMPUTED_VALUE"""),"")</f>
        <v/>
      </c>
      <c r="AC249" s="3" t="str">
        <f ca="1">IFERROR(__xludf.DUMMYFUNCTION("""COMPUTED_VALUE"""),"")</f>
        <v/>
      </c>
      <c r="AD249" s="15" t="str">
        <f ca="1">IFERROR(__xludf.DUMMYFUNCTION("""COMPUTED_VALUE"""),"")</f>
        <v/>
      </c>
    </row>
    <row r="250" spans="1:30" ht="12.75">
      <c r="A250" t="str">
        <f ca="1">IFERROR(__xludf.DUMMYFUNCTION("""COMPUTED_VALUE"""),"Iraq")</f>
        <v>Iraq</v>
      </c>
      <c r="B250" t="str">
        <f ca="1">IFERROR(__xludf.DUMMYFUNCTION("""COMPUTED_VALUE"""),"Asia")</f>
        <v>Asia</v>
      </c>
      <c r="C250" s="4" t="str">
        <f ca="1">IFERROR(__xludf.DUMMYFUNCTION("""COMPUTED_VALUE"""),"Fuad Masum")</f>
        <v>Fuad Masum</v>
      </c>
      <c r="D250" t="str">
        <f ca="1">IFERROR(__xludf.DUMMYFUNCTION("""COMPUTED_VALUE"""),"Head of state")</f>
        <v>Head of state</v>
      </c>
      <c r="E250" t="str">
        <f ca="1">IFERROR(__xludf.DUMMYFUNCTION("""COMPUTED_VALUE"""),"Male")</f>
        <v>Male</v>
      </c>
      <c r="F250" s="1">
        <f ca="1">IFERROR(__xludf.DUMMYFUNCTION("""COMPUTED_VALUE"""),79)</f>
        <v>79</v>
      </c>
      <c r="G250" t="str">
        <f ca="1">IFERROR(__xludf.DUMMYFUNCTION("""COMPUTED_VALUE"""),"President")</f>
        <v>President</v>
      </c>
      <c r="H250" s="10">
        <f ca="1">IFERROR(__xludf.DUMMYFUNCTION("""COMPUTED_VALUE"""),0)</f>
        <v>0</v>
      </c>
      <c r="I250" s="7" t="str">
        <f ca="1">IFERROR(__xludf.DUMMYFUNCTION("""COMPUTED_VALUE"""),"")</f>
        <v/>
      </c>
      <c r="J250" s="12" t="str">
        <f ca="1">IFERROR(__xludf.DUMMYFUNCTION("""COMPUTED_VALUE"""),"")</f>
        <v/>
      </c>
      <c r="K250" s="8" t="str">
        <f ca="1">IFERROR(__xludf.DUMMYFUNCTION("""COMPUTED_VALUE"""),"")</f>
        <v/>
      </c>
      <c r="L250" s="12" t="str">
        <f ca="1">IFERROR(__xludf.DUMMYFUNCTION("""COMPUTED_VALUE"""),"")</f>
        <v/>
      </c>
      <c r="M250" s="12" t="str">
        <f ca="1">IFERROR(__xludf.DUMMYFUNCTION("""COMPUTED_VALUE"""),"")</f>
        <v/>
      </c>
      <c r="N250" s="12" t="str">
        <f ca="1">IFERROR(__xludf.DUMMYFUNCTION("""COMPUTED_VALUE"""),"")</f>
        <v/>
      </c>
      <c r="O250" s="8" t="str">
        <f ca="1">IFERROR(__xludf.DUMMYFUNCTION("""COMPUTED_VALUE"""),"")</f>
        <v/>
      </c>
      <c r="P250" s="12" t="str">
        <f ca="1">IFERROR(__xludf.DUMMYFUNCTION("""COMPUTED_VALUE"""),"")</f>
        <v/>
      </c>
      <c r="Q250" s="12" t="str">
        <f ca="1">IFERROR(__xludf.DUMMYFUNCTION("""COMPUTED_VALUE"""),"")</f>
        <v/>
      </c>
      <c r="R250" s="8" t="str">
        <f ca="1">IFERROR(__xludf.DUMMYFUNCTION("""COMPUTED_VALUE"""),"")</f>
        <v/>
      </c>
      <c r="S250" s="3" t="str">
        <f ca="1">IFERROR(__xludf.DUMMYFUNCTION("""COMPUTED_VALUE"""),"")</f>
        <v/>
      </c>
      <c r="T250" s="8" t="str">
        <f ca="1">IFERROR(__xludf.DUMMYFUNCTION("""COMPUTED_VALUE"""),"")</f>
        <v/>
      </c>
      <c r="U250" s="3" t="str">
        <f ca="1">IFERROR(__xludf.DUMMYFUNCTION("""COMPUTED_VALUE"""),"")</f>
        <v/>
      </c>
      <c r="V250" s="8" t="str">
        <f ca="1">IFERROR(__xludf.DUMMYFUNCTION("""COMPUTED_VALUE"""),"")</f>
        <v/>
      </c>
      <c r="W250" s="3" t="str">
        <f ca="1">IFERROR(__xludf.DUMMYFUNCTION("""COMPUTED_VALUE"""),"")</f>
        <v/>
      </c>
      <c r="X250" s="3" t="str">
        <f ca="1">IFERROR(__xludf.DUMMYFUNCTION("""COMPUTED_VALUE"""),"")</f>
        <v/>
      </c>
      <c r="Y250" s="8" t="str">
        <f ca="1">IFERROR(__xludf.DUMMYFUNCTION("""COMPUTED_VALUE"""),"")</f>
        <v/>
      </c>
      <c r="Z250" s="3" t="str">
        <f ca="1">IFERROR(__xludf.DUMMYFUNCTION("""COMPUTED_VALUE"""),"")</f>
        <v/>
      </c>
      <c r="AA250" s="3" t="str">
        <f ca="1">IFERROR(__xludf.DUMMYFUNCTION("""COMPUTED_VALUE"""),"")</f>
        <v/>
      </c>
      <c r="AB250" s="3" t="str">
        <f ca="1">IFERROR(__xludf.DUMMYFUNCTION("""COMPUTED_VALUE"""),"")</f>
        <v/>
      </c>
      <c r="AC250" s="3" t="str">
        <f ca="1">IFERROR(__xludf.DUMMYFUNCTION("""COMPUTED_VALUE"""),"")</f>
        <v/>
      </c>
      <c r="AD250" s="15" t="str">
        <f ca="1">IFERROR(__xludf.DUMMYFUNCTION("""COMPUTED_VALUE"""),"")</f>
        <v/>
      </c>
    </row>
    <row r="251" spans="1:30" ht="12.75">
      <c r="A251" t="str">
        <f ca="1">IFERROR(__xludf.DUMMYFUNCTION("""COMPUTED_VALUE"""),"Jamaica")</f>
        <v>Jamaica</v>
      </c>
      <c r="B251" t="str">
        <f ca="1">IFERROR(__xludf.DUMMYFUNCTION("""COMPUTED_VALUE"""),"North America")</f>
        <v>North America</v>
      </c>
      <c r="C251" s="4" t="str">
        <f ca="1">IFERROR(__xludf.DUMMYFUNCTION("""COMPUTED_VALUE"""),"Sir Patrick Allen")</f>
        <v>Sir Patrick Allen</v>
      </c>
      <c r="D251" t="str">
        <f ca="1">IFERROR(__xludf.DUMMYFUNCTION("""COMPUTED_VALUE"""),"Head of state")</f>
        <v>Head of state</v>
      </c>
      <c r="E251" t="str">
        <f ca="1">IFERROR(__xludf.DUMMYFUNCTION("""COMPUTED_VALUE"""),"Male")</f>
        <v>Male</v>
      </c>
      <c r="F251" s="1">
        <f ca="1">IFERROR(__xludf.DUMMYFUNCTION("""COMPUTED_VALUE"""),66)</f>
        <v>66</v>
      </c>
      <c r="G251" t="str">
        <f ca="1">IFERROR(__xludf.DUMMYFUNCTION("""COMPUTED_VALUE"""),"Governor General")</f>
        <v>Governor General</v>
      </c>
      <c r="H251" s="10">
        <f ca="1">IFERROR(__xludf.DUMMYFUNCTION("""COMPUTED_VALUE"""),0)</f>
        <v>0</v>
      </c>
      <c r="I251" s="7" t="str">
        <f ca="1">IFERROR(__xludf.DUMMYFUNCTION("""COMPUTED_VALUE"""),"")</f>
        <v/>
      </c>
      <c r="J251" s="12" t="str">
        <f ca="1">IFERROR(__xludf.DUMMYFUNCTION("""COMPUTED_VALUE"""),"")</f>
        <v/>
      </c>
      <c r="K251" s="8" t="str">
        <f ca="1">IFERROR(__xludf.DUMMYFUNCTION("""COMPUTED_VALUE"""),"")</f>
        <v/>
      </c>
      <c r="L251" s="12" t="str">
        <f ca="1">IFERROR(__xludf.DUMMYFUNCTION("""COMPUTED_VALUE"""),"")</f>
        <v/>
      </c>
      <c r="M251" s="12" t="str">
        <f ca="1">IFERROR(__xludf.DUMMYFUNCTION("""COMPUTED_VALUE"""),"")</f>
        <v/>
      </c>
      <c r="N251" s="12" t="str">
        <f ca="1">IFERROR(__xludf.DUMMYFUNCTION("""COMPUTED_VALUE"""),"")</f>
        <v/>
      </c>
      <c r="O251" s="8" t="str">
        <f ca="1">IFERROR(__xludf.DUMMYFUNCTION("""COMPUTED_VALUE"""),"")</f>
        <v/>
      </c>
      <c r="P251" s="12" t="str">
        <f ca="1">IFERROR(__xludf.DUMMYFUNCTION("""COMPUTED_VALUE"""),"")</f>
        <v/>
      </c>
      <c r="Q251" s="12" t="str">
        <f ca="1">IFERROR(__xludf.DUMMYFUNCTION("""COMPUTED_VALUE"""),"")</f>
        <v/>
      </c>
      <c r="R251" s="8" t="str">
        <f ca="1">IFERROR(__xludf.DUMMYFUNCTION("""COMPUTED_VALUE"""),"")</f>
        <v/>
      </c>
      <c r="S251" s="3" t="str">
        <f ca="1">IFERROR(__xludf.DUMMYFUNCTION("""COMPUTED_VALUE"""),"")</f>
        <v/>
      </c>
      <c r="T251" s="8" t="str">
        <f ca="1">IFERROR(__xludf.DUMMYFUNCTION("""COMPUTED_VALUE"""),"")</f>
        <v/>
      </c>
      <c r="U251" s="3" t="str">
        <f ca="1">IFERROR(__xludf.DUMMYFUNCTION("""COMPUTED_VALUE"""),"")</f>
        <v/>
      </c>
      <c r="V251" s="8" t="str">
        <f ca="1">IFERROR(__xludf.DUMMYFUNCTION("""COMPUTED_VALUE"""),"")</f>
        <v/>
      </c>
      <c r="W251" s="3" t="str">
        <f ca="1">IFERROR(__xludf.DUMMYFUNCTION("""COMPUTED_VALUE"""),"")</f>
        <v/>
      </c>
      <c r="X251" s="3" t="str">
        <f ca="1">IFERROR(__xludf.DUMMYFUNCTION("""COMPUTED_VALUE"""),"")</f>
        <v/>
      </c>
      <c r="Y251" s="8" t="str">
        <f ca="1">IFERROR(__xludf.DUMMYFUNCTION("""COMPUTED_VALUE"""),"")</f>
        <v/>
      </c>
      <c r="Z251" s="3" t="str">
        <f ca="1">IFERROR(__xludf.DUMMYFUNCTION("""COMPUTED_VALUE"""),"")</f>
        <v/>
      </c>
      <c r="AA251" s="3" t="str">
        <f ca="1">IFERROR(__xludf.DUMMYFUNCTION("""COMPUTED_VALUE"""),"")</f>
        <v/>
      </c>
      <c r="AB251" s="3" t="str">
        <f ca="1">IFERROR(__xludf.DUMMYFUNCTION("""COMPUTED_VALUE"""),"")</f>
        <v/>
      </c>
      <c r="AC251" s="3" t="str">
        <f ca="1">IFERROR(__xludf.DUMMYFUNCTION("""COMPUTED_VALUE"""),"")</f>
        <v/>
      </c>
      <c r="AD251" s="15" t="str">
        <f ca="1">IFERROR(__xludf.DUMMYFUNCTION("""COMPUTED_VALUE"""),"")</f>
        <v/>
      </c>
    </row>
    <row r="252" spans="1:30" ht="12.75">
      <c r="A252" t="str">
        <f ca="1">IFERROR(__xludf.DUMMYFUNCTION("""COMPUTED_VALUE"""),"Japan")</f>
        <v>Japan</v>
      </c>
      <c r="B252" t="str">
        <f ca="1">IFERROR(__xludf.DUMMYFUNCTION("""COMPUTED_VALUE"""),"Asia")</f>
        <v>Asia</v>
      </c>
      <c r="C252" s="4" t="str">
        <f ca="1">IFERROR(__xludf.DUMMYFUNCTION("""COMPUTED_VALUE"""),"Akihito")</f>
        <v>Akihito</v>
      </c>
      <c r="D252" t="str">
        <f ca="1">IFERROR(__xludf.DUMMYFUNCTION("""COMPUTED_VALUE"""),"Head of state")</f>
        <v>Head of state</v>
      </c>
      <c r="E252" t="str">
        <f ca="1">IFERROR(__xludf.DUMMYFUNCTION("""COMPUTED_VALUE"""),"Male")</f>
        <v>Male</v>
      </c>
      <c r="F252" s="1">
        <f ca="1">IFERROR(__xludf.DUMMYFUNCTION("""COMPUTED_VALUE"""),84)</f>
        <v>84</v>
      </c>
      <c r="G252" t="str">
        <f ca="1">IFERROR(__xludf.DUMMYFUNCTION("""COMPUTED_VALUE"""),"Emperor")</f>
        <v>Emperor</v>
      </c>
      <c r="H252" s="10">
        <f ca="1">IFERROR(__xludf.DUMMYFUNCTION("""COMPUTED_VALUE"""),0)</f>
        <v>0</v>
      </c>
      <c r="I252" s="7" t="str">
        <f ca="1">IFERROR(__xludf.DUMMYFUNCTION("""COMPUTED_VALUE"""),"")</f>
        <v/>
      </c>
      <c r="J252" s="12" t="str">
        <f ca="1">IFERROR(__xludf.DUMMYFUNCTION("""COMPUTED_VALUE"""),"")</f>
        <v/>
      </c>
      <c r="K252" s="8" t="str">
        <f ca="1">IFERROR(__xludf.DUMMYFUNCTION("""COMPUTED_VALUE"""),"")</f>
        <v/>
      </c>
      <c r="L252" s="12" t="str">
        <f ca="1">IFERROR(__xludf.DUMMYFUNCTION("""COMPUTED_VALUE"""),"")</f>
        <v/>
      </c>
      <c r="M252" s="12" t="str">
        <f ca="1">IFERROR(__xludf.DUMMYFUNCTION("""COMPUTED_VALUE"""),"")</f>
        <v/>
      </c>
      <c r="N252" s="12" t="str">
        <f ca="1">IFERROR(__xludf.DUMMYFUNCTION("""COMPUTED_VALUE"""),"")</f>
        <v/>
      </c>
      <c r="O252" s="8" t="str">
        <f ca="1">IFERROR(__xludf.DUMMYFUNCTION("""COMPUTED_VALUE"""),"")</f>
        <v/>
      </c>
      <c r="P252" s="12" t="str">
        <f ca="1">IFERROR(__xludf.DUMMYFUNCTION("""COMPUTED_VALUE"""),"")</f>
        <v/>
      </c>
      <c r="Q252" s="12" t="str">
        <f ca="1">IFERROR(__xludf.DUMMYFUNCTION("""COMPUTED_VALUE"""),"")</f>
        <v/>
      </c>
      <c r="R252" s="8" t="str">
        <f ca="1">IFERROR(__xludf.DUMMYFUNCTION("""COMPUTED_VALUE"""),"")</f>
        <v/>
      </c>
      <c r="S252" s="3" t="str">
        <f ca="1">IFERROR(__xludf.DUMMYFUNCTION("""COMPUTED_VALUE"""),"")</f>
        <v/>
      </c>
      <c r="T252" s="8" t="str">
        <f ca="1">IFERROR(__xludf.DUMMYFUNCTION("""COMPUTED_VALUE"""),"")</f>
        <v/>
      </c>
      <c r="U252" s="3" t="str">
        <f ca="1">IFERROR(__xludf.DUMMYFUNCTION("""COMPUTED_VALUE"""),"")</f>
        <v/>
      </c>
      <c r="V252" s="8" t="str">
        <f ca="1">IFERROR(__xludf.DUMMYFUNCTION("""COMPUTED_VALUE"""),"")</f>
        <v/>
      </c>
      <c r="W252" s="3" t="str">
        <f ca="1">IFERROR(__xludf.DUMMYFUNCTION("""COMPUTED_VALUE"""),"")</f>
        <v/>
      </c>
      <c r="X252" s="3" t="str">
        <f ca="1">IFERROR(__xludf.DUMMYFUNCTION("""COMPUTED_VALUE"""),"")</f>
        <v/>
      </c>
      <c r="Y252" s="8" t="str">
        <f ca="1">IFERROR(__xludf.DUMMYFUNCTION("""COMPUTED_VALUE"""),"")</f>
        <v/>
      </c>
      <c r="Z252" s="3" t="str">
        <f ca="1">IFERROR(__xludf.DUMMYFUNCTION("""COMPUTED_VALUE"""),"")</f>
        <v/>
      </c>
      <c r="AA252" s="3" t="str">
        <f ca="1">IFERROR(__xludf.DUMMYFUNCTION("""COMPUTED_VALUE"""),"")</f>
        <v/>
      </c>
      <c r="AB252" s="3" t="str">
        <f ca="1">IFERROR(__xludf.DUMMYFUNCTION("""COMPUTED_VALUE"""),"")</f>
        <v/>
      </c>
      <c r="AC252" s="3" t="str">
        <f ca="1">IFERROR(__xludf.DUMMYFUNCTION("""COMPUTED_VALUE"""),"")</f>
        <v/>
      </c>
      <c r="AD252" s="15" t="str">
        <f ca="1">IFERROR(__xludf.DUMMYFUNCTION("""COMPUTED_VALUE"""),"")</f>
        <v/>
      </c>
    </row>
    <row r="253" spans="1:30" ht="12.75">
      <c r="A253" t="str">
        <f ca="1">IFERROR(__xludf.DUMMYFUNCTION("""COMPUTED_VALUE"""),"Jordan")</f>
        <v>Jordan</v>
      </c>
      <c r="B253" t="str">
        <f ca="1">IFERROR(__xludf.DUMMYFUNCTION("""COMPUTED_VALUE"""),"Asia")</f>
        <v>Asia</v>
      </c>
      <c r="C253" s="4" t="str">
        <f ca="1">IFERROR(__xludf.DUMMYFUNCTION("""COMPUTED_VALUE"""),"Hani Al-Mulki")</f>
        <v>Hani Al-Mulki</v>
      </c>
      <c r="D253" t="str">
        <f ca="1">IFERROR(__xludf.DUMMYFUNCTION("""COMPUTED_VALUE"""),"Head of government")</f>
        <v>Head of government</v>
      </c>
      <c r="E253" t="str">
        <f ca="1">IFERROR(__xludf.DUMMYFUNCTION("""COMPUTED_VALUE"""),"Male")</f>
        <v>Male</v>
      </c>
      <c r="F253" s="1">
        <f ca="1">IFERROR(__xludf.DUMMYFUNCTION("""COMPUTED_VALUE"""),66)</f>
        <v>66</v>
      </c>
      <c r="G253" t="str">
        <f ca="1">IFERROR(__xludf.DUMMYFUNCTION("""COMPUTED_VALUE"""),"Prime Minister")</f>
        <v>Prime Minister</v>
      </c>
      <c r="H253" s="10">
        <f ca="1">IFERROR(__xludf.DUMMYFUNCTION("""COMPUTED_VALUE"""),0)</f>
        <v>0</v>
      </c>
      <c r="I253" s="7" t="str">
        <f ca="1">IFERROR(__xludf.DUMMYFUNCTION("""COMPUTED_VALUE"""),"")</f>
        <v/>
      </c>
      <c r="J253" s="12" t="str">
        <f ca="1">IFERROR(__xludf.DUMMYFUNCTION("""COMPUTED_VALUE"""),"")</f>
        <v/>
      </c>
      <c r="K253" s="8" t="str">
        <f ca="1">IFERROR(__xludf.DUMMYFUNCTION("""COMPUTED_VALUE"""),"")</f>
        <v/>
      </c>
      <c r="L253" s="12" t="str">
        <f ca="1">IFERROR(__xludf.DUMMYFUNCTION("""COMPUTED_VALUE"""),"")</f>
        <v/>
      </c>
      <c r="M253" s="12" t="str">
        <f ca="1">IFERROR(__xludf.DUMMYFUNCTION("""COMPUTED_VALUE"""),"")</f>
        <v/>
      </c>
      <c r="N253" s="12" t="str">
        <f ca="1">IFERROR(__xludf.DUMMYFUNCTION("""COMPUTED_VALUE"""),"")</f>
        <v/>
      </c>
      <c r="O253" s="8" t="str">
        <f ca="1">IFERROR(__xludf.DUMMYFUNCTION("""COMPUTED_VALUE"""),"")</f>
        <v/>
      </c>
      <c r="P253" s="12" t="str">
        <f ca="1">IFERROR(__xludf.DUMMYFUNCTION("""COMPUTED_VALUE"""),"")</f>
        <v/>
      </c>
      <c r="Q253" s="12" t="str">
        <f ca="1">IFERROR(__xludf.DUMMYFUNCTION("""COMPUTED_VALUE"""),"")</f>
        <v/>
      </c>
      <c r="R253" s="8" t="str">
        <f ca="1">IFERROR(__xludf.DUMMYFUNCTION("""COMPUTED_VALUE"""),"")</f>
        <v/>
      </c>
      <c r="S253" s="3" t="str">
        <f ca="1">IFERROR(__xludf.DUMMYFUNCTION("""COMPUTED_VALUE"""),"")</f>
        <v/>
      </c>
      <c r="T253" s="8" t="str">
        <f ca="1">IFERROR(__xludf.DUMMYFUNCTION("""COMPUTED_VALUE"""),"")</f>
        <v/>
      </c>
      <c r="U253" s="3" t="str">
        <f ca="1">IFERROR(__xludf.DUMMYFUNCTION("""COMPUTED_VALUE"""),"")</f>
        <v/>
      </c>
      <c r="V253" s="8" t="str">
        <f ca="1">IFERROR(__xludf.DUMMYFUNCTION("""COMPUTED_VALUE"""),"")</f>
        <v/>
      </c>
      <c r="W253" s="3" t="str">
        <f ca="1">IFERROR(__xludf.DUMMYFUNCTION("""COMPUTED_VALUE"""),"")</f>
        <v/>
      </c>
      <c r="X253" s="3" t="str">
        <f ca="1">IFERROR(__xludf.DUMMYFUNCTION("""COMPUTED_VALUE"""),"")</f>
        <v/>
      </c>
      <c r="Y253" s="8" t="str">
        <f ca="1">IFERROR(__xludf.DUMMYFUNCTION("""COMPUTED_VALUE"""),"")</f>
        <v/>
      </c>
      <c r="Z253" s="3" t="str">
        <f ca="1">IFERROR(__xludf.DUMMYFUNCTION("""COMPUTED_VALUE"""),"")</f>
        <v/>
      </c>
      <c r="AA253" s="3" t="str">
        <f ca="1">IFERROR(__xludf.DUMMYFUNCTION("""COMPUTED_VALUE"""),"")</f>
        <v/>
      </c>
      <c r="AB253" s="3" t="str">
        <f ca="1">IFERROR(__xludf.DUMMYFUNCTION("""COMPUTED_VALUE"""),"")</f>
        <v/>
      </c>
      <c r="AC253" s="3" t="str">
        <f ca="1">IFERROR(__xludf.DUMMYFUNCTION("""COMPUTED_VALUE"""),"")</f>
        <v/>
      </c>
      <c r="AD253" s="15" t="str">
        <f ca="1">IFERROR(__xludf.DUMMYFUNCTION("""COMPUTED_VALUE"""),"")</f>
        <v/>
      </c>
    </row>
    <row r="254" spans="1:30" ht="12.75">
      <c r="A254" t="str">
        <f ca="1">IFERROR(__xludf.DUMMYFUNCTION("""COMPUTED_VALUE"""),"Jordan")</f>
        <v>Jordan</v>
      </c>
      <c r="B254" t="str">
        <f ca="1">IFERROR(__xludf.DUMMYFUNCTION("""COMPUTED_VALUE"""),"Asia")</f>
        <v>Asia</v>
      </c>
      <c r="C254" s="4" t="str">
        <f ca="1">IFERROR(__xludf.DUMMYFUNCTION("""COMPUTED_VALUE"""),"Abdullah II")</f>
        <v>Abdullah II</v>
      </c>
      <c r="D254" t="str">
        <f ca="1">IFERROR(__xludf.DUMMYFUNCTION("""COMPUTED_VALUE"""),"Head of state")</f>
        <v>Head of state</v>
      </c>
      <c r="E254" t="str">
        <f ca="1">IFERROR(__xludf.DUMMYFUNCTION("""COMPUTED_VALUE"""),"Male")</f>
        <v>Male</v>
      </c>
      <c r="F254" s="1">
        <f ca="1">IFERROR(__xludf.DUMMYFUNCTION("""COMPUTED_VALUE"""),55)</f>
        <v>55</v>
      </c>
      <c r="G254" t="str">
        <f ca="1">IFERROR(__xludf.DUMMYFUNCTION("""COMPUTED_VALUE"""),"King")</f>
        <v>King</v>
      </c>
      <c r="H254" s="10">
        <f ca="1">IFERROR(__xludf.DUMMYFUNCTION("""COMPUTED_VALUE"""),0)</f>
        <v>0</v>
      </c>
      <c r="I254" s="7" t="str">
        <f ca="1">IFERROR(__xludf.DUMMYFUNCTION("""COMPUTED_VALUE"""),"")</f>
        <v/>
      </c>
      <c r="J254" s="12" t="str">
        <f ca="1">IFERROR(__xludf.DUMMYFUNCTION("""COMPUTED_VALUE"""),"")</f>
        <v/>
      </c>
      <c r="K254" s="8" t="str">
        <f ca="1">IFERROR(__xludf.DUMMYFUNCTION("""COMPUTED_VALUE"""),"")</f>
        <v/>
      </c>
      <c r="L254" s="12" t="str">
        <f ca="1">IFERROR(__xludf.DUMMYFUNCTION("""COMPUTED_VALUE"""),"")</f>
        <v/>
      </c>
      <c r="M254" s="12" t="str">
        <f ca="1">IFERROR(__xludf.DUMMYFUNCTION("""COMPUTED_VALUE"""),"")</f>
        <v/>
      </c>
      <c r="N254" s="12" t="str">
        <f ca="1">IFERROR(__xludf.DUMMYFUNCTION("""COMPUTED_VALUE"""),"")</f>
        <v/>
      </c>
      <c r="O254" s="8" t="str">
        <f ca="1">IFERROR(__xludf.DUMMYFUNCTION("""COMPUTED_VALUE"""),"")</f>
        <v/>
      </c>
      <c r="P254" s="12" t="str">
        <f ca="1">IFERROR(__xludf.DUMMYFUNCTION("""COMPUTED_VALUE"""),"")</f>
        <v/>
      </c>
      <c r="Q254" s="12" t="str">
        <f ca="1">IFERROR(__xludf.DUMMYFUNCTION("""COMPUTED_VALUE"""),"")</f>
        <v/>
      </c>
      <c r="R254" s="8" t="str">
        <f ca="1">IFERROR(__xludf.DUMMYFUNCTION("""COMPUTED_VALUE"""),"")</f>
        <v/>
      </c>
      <c r="S254" s="3" t="str">
        <f ca="1">IFERROR(__xludf.DUMMYFUNCTION("""COMPUTED_VALUE"""),"")</f>
        <v/>
      </c>
      <c r="T254" s="8" t="str">
        <f ca="1">IFERROR(__xludf.DUMMYFUNCTION("""COMPUTED_VALUE"""),"")</f>
        <v/>
      </c>
      <c r="U254" s="3" t="str">
        <f ca="1">IFERROR(__xludf.DUMMYFUNCTION("""COMPUTED_VALUE"""),"")</f>
        <v/>
      </c>
      <c r="V254" s="8" t="str">
        <f ca="1">IFERROR(__xludf.DUMMYFUNCTION("""COMPUTED_VALUE"""),"")</f>
        <v/>
      </c>
      <c r="W254" s="3" t="str">
        <f ca="1">IFERROR(__xludf.DUMMYFUNCTION("""COMPUTED_VALUE"""),"")</f>
        <v/>
      </c>
      <c r="X254" s="3" t="str">
        <f ca="1">IFERROR(__xludf.DUMMYFUNCTION("""COMPUTED_VALUE"""),"")</f>
        <v/>
      </c>
      <c r="Y254" s="8" t="str">
        <f ca="1">IFERROR(__xludf.DUMMYFUNCTION("""COMPUTED_VALUE"""),"")</f>
        <v/>
      </c>
      <c r="Z254" s="3" t="str">
        <f ca="1">IFERROR(__xludf.DUMMYFUNCTION("""COMPUTED_VALUE"""),"")</f>
        <v/>
      </c>
      <c r="AA254" s="3" t="str">
        <f ca="1">IFERROR(__xludf.DUMMYFUNCTION("""COMPUTED_VALUE"""),"")</f>
        <v/>
      </c>
      <c r="AB254" s="3" t="str">
        <f ca="1">IFERROR(__xludf.DUMMYFUNCTION("""COMPUTED_VALUE"""),"")</f>
        <v/>
      </c>
      <c r="AC254" s="3" t="str">
        <f ca="1">IFERROR(__xludf.DUMMYFUNCTION("""COMPUTED_VALUE"""),"")</f>
        <v/>
      </c>
      <c r="AD254" s="15" t="str">
        <f ca="1">IFERROR(__xludf.DUMMYFUNCTION("""COMPUTED_VALUE"""),"")</f>
        <v/>
      </c>
    </row>
    <row r="255" spans="1:30" ht="12.75">
      <c r="A255" t="str">
        <f ca="1">IFERROR(__xludf.DUMMYFUNCTION("""COMPUTED_VALUE"""),"Kazakhstan")</f>
        <v>Kazakhstan</v>
      </c>
      <c r="B255" t="str">
        <f ca="1">IFERROR(__xludf.DUMMYFUNCTION("""COMPUTED_VALUE"""),"Asia")</f>
        <v>Asia</v>
      </c>
      <c r="C255" s="4" t="str">
        <f ca="1">IFERROR(__xludf.DUMMYFUNCTION("""COMPUTED_VALUE"""),"Nursultan Nazarbayev")</f>
        <v>Nursultan Nazarbayev</v>
      </c>
      <c r="D255" t="str">
        <f ca="1">IFERROR(__xludf.DUMMYFUNCTION("""COMPUTED_VALUE"""),"Head of state")</f>
        <v>Head of state</v>
      </c>
      <c r="E255" t="str">
        <f ca="1">IFERROR(__xludf.DUMMYFUNCTION("""COMPUTED_VALUE"""),"Male")</f>
        <v>Male</v>
      </c>
      <c r="F255" s="1">
        <f ca="1">IFERROR(__xludf.DUMMYFUNCTION("""COMPUTED_VALUE"""),77)</f>
        <v>77</v>
      </c>
      <c r="G255" t="str">
        <f ca="1">IFERROR(__xludf.DUMMYFUNCTION("""COMPUTED_VALUE"""),"President")</f>
        <v>President</v>
      </c>
      <c r="H255" s="10">
        <f ca="1">IFERROR(__xludf.DUMMYFUNCTION("""COMPUTED_VALUE"""),0)</f>
        <v>0</v>
      </c>
      <c r="I255" s="7" t="str">
        <f ca="1">IFERROR(__xludf.DUMMYFUNCTION("""COMPUTED_VALUE"""),"")</f>
        <v/>
      </c>
      <c r="J255" s="12" t="str">
        <f ca="1">IFERROR(__xludf.DUMMYFUNCTION("""COMPUTED_VALUE"""),"")</f>
        <v/>
      </c>
      <c r="K255" s="8" t="str">
        <f ca="1">IFERROR(__xludf.DUMMYFUNCTION("""COMPUTED_VALUE"""),"")</f>
        <v/>
      </c>
      <c r="L255" s="12" t="str">
        <f ca="1">IFERROR(__xludf.DUMMYFUNCTION("""COMPUTED_VALUE"""),"")</f>
        <v/>
      </c>
      <c r="M255" s="12" t="str">
        <f ca="1">IFERROR(__xludf.DUMMYFUNCTION("""COMPUTED_VALUE"""),"")</f>
        <v/>
      </c>
      <c r="N255" s="12" t="str">
        <f ca="1">IFERROR(__xludf.DUMMYFUNCTION("""COMPUTED_VALUE"""),"")</f>
        <v/>
      </c>
      <c r="O255" s="8" t="str">
        <f ca="1">IFERROR(__xludf.DUMMYFUNCTION("""COMPUTED_VALUE"""),"")</f>
        <v/>
      </c>
      <c r="P255" s="12" t="str">
        <f ca="1">IFERROR(__xludf.DUMMYFUNCTION("""COMPUTED_VALUE"""),"")</f>
        <v/>
      </c>
      <c r="Q255" s="12" t="str">
        <f ca="1">IFERROR(__xludf.DUMMYFUNCTION("""COMPUTED_VALUE"""),"")</f>
        <v/>
      </c>
      <c r="R255" s="8" t="str">
        <f ca="1">IFERROR(__xludf.DUMMYFUNCTION("""COMPUTED_VALUE"""),"")</f>
        <v/>
      </c>
      <c r="S255" s="3" t="str">
        <f ca="1">IFERROR(__xludf.DUMMYFUNCTION("""COMPUTED_VALUE"""),"")</f>
        <v/>
      </c>
      <c r="T255" s="8" t="str">
        <f ca="1">IFERROR(__xludf.DUMMYFUNCTION("""COMPUTED_VALUE"""),"")</f>
        <v/>
      </c>
      <c r="U255" s="3" t="str">
        <f ca="1">IFERROR(__xludf.DUMMYFUNCTION("""COMPUTED_VALUE"""),"")</f>
        <v/>
      </c>
      <c r="V255" s="8" t="str">
        <f ca="1">IFERROR(__xludf.DUMMYFUNCTION("""COMPUTED_VALUE"""),"")</f>
        <v/>
      </c>
      <c r="W255" s="3" t="str">
        <f ca="1">IFERROR(__xludf.DUMMYFUNCTION("""COMPUTED_VALUE"""),"")</f>
        <v/>
      </c>
      <c r="X255" s="3" t="str">
        <f ca="1">IFERROR(__xludf.DUMMYFUNCTION("""COMPUTED_VALUE"""),"")</f>
        <v/>
      </c>
      <c r="Y255" s="8" t="str">
        <f ca="1">IFERROR(__xludf.DUMMYFUNCTION("""COMPUTED_VALUE"""),"")</f>
        <v/>
      </c>
      <c r="Z255" s="3" t="str">
        <f ca="1">IFERROR(__xludf.DUMMYFUNCTION("""COMPUTED_VALUE"""),"")</f>
        <v/>
      </c>
      <c r="AA255" s="3" t="str">
        <f ca="1">IFERROR(__xludf.DUMMYFUNCTION("""COMPUTED_VALUE"""),"")</f>
        <v/>
      </c>
      <c r="AB255" s="3" t="str">
        <f ca="1">IFERROR(__xludf.DUMMYFUNCTION("""COMPUTED_VALUE"""),"")</f>
        <v/>
      </c>
      <c r="AC255" s="3" t="str">
        <f ca="1">IFERROR(__xludf.DUMMYFUNCTION("""COMPUTED_VALUE"""),"")</f>
        <v/>
      </c>
      <c r="AD255" s="15" t="str">
        <f ca="1">IFERROR(__xludf.DUMMYFUNCTION("""COMPUTED_VALUE"""),"")</f>
        <v/>
      </c>
    </row>
    <row r="256" spans="1:30" ht="12.75">
      <c r="A256" t="str">
        <f ca="1">IFERROR(__xludf.DUMMYFUNCTION("""COMPUTED_VALUE"""),"Kazakhstan")</f>
        <v>Kazakhstan</v>
      </c>
      <c r="B256" t="str">
        <f ca="1">IFERROR(__xludf.DUMMYFUNCTION("""COMPUTED_VALUE"""),"Asia")</f>
        <v>Asia</v>
      </c>
      <c r="C256" s="4" t="str">
        <f ca="1">IFERROR(__xludf.DUMMYFUNCTION("""COMPUTED_VALUE"""),"Bakhytzhan Sagintayev")</f>
        <v>Bakhytzhan Sagintayev</v>
      </c>
      <c r="D256" t="str">
        <f ca="1">IFERROR(__xludf.DUMMYFUNCTION("""COMPUTED_VALUE"""),"Head of government")</f>
        <v>Head of government</v>
      </c>
      <c r="E256" t="str">
        <f ca="1">IFERROR(__xludf.DUMMYFUNCTION("""COMPUTED_VALUE"""),"Male")</f>
        <v>Male</v>
      </c>
      <c r="F256" s="1">
        <f ca="1">IFERROR(__xludf.DUMMYFUNCTION("""COMPUTED_VALUE"""),54)</f>
        <v>54</v>
      </c>
      <c r="G256" t="str">
        <f ca="1">IFERROR(__xludf.DUMMYFUNCTION("""COMPUTED_VALUE"""),"Prime Minister")</f>
        <v>Prime Minister</v>
      </c>
      <c r="H256" s="10">
        <f ca="1">IFERROR(__xludf.DUMMYFUNCTION("""COMPUTED_VALUE"""),0)</f>
        <v>0</v>
      </c>
      <c r="I256" s="7" t="str">
        <f ca="1">IFERROR(__xludf.DUMMYFUNCTION("""COMPUTED_VALUE"""),"")</f>
        <v/>
      </c>
      <c r="J256" s="12" t="str">
        <f ca="1">IFERROR(__xludf.DUMMYFUNCTION("""COMPUTED_VALUE"""),"")</f>
        <v/>
      </c>
      <c r="K256" s="8" t="str">
        <f ca="1">IFERROR(__xludf.DUMMYFUNCTION("""COMPUTED_VALUE"""),"")</f>
        <v/>
      </c>
      <c r="L256" s="12" t="str">
        <f ca="1">IFERROR(__xludf.DUMMYFUNCTION("""COMPUTED_VALUE"""),"")</f>
        <v/>
      </c>
      <c r="M256" s="12" t="str">
        <f ca="1">IFERROR(__xludf.DUMMYFUNCTION("""COMPUTED_VALUE"""),"")</f>
        <v/>
      </c>
      <c r="N256" s="12" t="str">
        <f ca="1">IFERROR(__xludf.DUMMYFUNCTION("""COMPUTED_VALUE"""),"")</f>
        <v/>
      </c>
      <c r="O256" s="8" t="str">
        <f ca="1">IFERROR(__xludf.DUMMYFUNCTION("""COMPUTED_VALUE"""),"")</f>
        <v/>
      </c>
      <c r="P256" s="12" t="str">
        <f ca="1">IFERROR(__xludf.DUMMYFUNCTION("""COMPUTED_VALUE"""),"")</f>
        <v/>
      </c>
      <c r="Q256" s="12" t="str">
        <f ca="1">IFERROR(__xludf.DUMMYFUNCTION("""COMPUTED_VALUE"""),"")</f>
        <v/>
      </c>
      <c r="R256" s="8" t="str">
        <f ca="1">IFERROR(__xludf.DUMMYFUNCTION("""COMPUTED_VALUE"""),"")</f>
        <v/>
      </c>
      <c r="S256" s="3" t="str">
        <f ca="1">IFERROR(__xludf.DUMMYFUNCTION("""COMPUTED_VALUE"""),"")</f>
        <v/>
      </c>
      <c r="T256" s="8" t="str">
        <f ca="1">IFERROR(__xludf.DUMMYFUNCTION("""COMPUTED_VALUE"""),"")</f>
        <v/>
      </c>
      <c r="U256" s="3" t="str">
        <f ca="1">IFERROR(__xludf.DUMMYFUNCTION("""COMPUTED_VALUE"""),"")</f>
        <v/>
      </c>
      <c r="V256" s="8" t="str">
        <f ca="1">IFERROR(__xludf.DUMMYFUNCTION("""COMPUTED_VALUE"""),"")</f>
        <v/>
      </c>
      <c r="W256" s="3" t="str">
        <f ca="1">IFERROR(__xludf.DUMMYFUNCTION("""COMPUTED_VALUE"""),"")</f>
        <v/>
      </c>
      <c r="X256" s="3" t="str">
        <f ca="1">IFERROR(__xludf.DUMMYFUNCTION("""COMPUTED_VALUE"""),"")</f>
        <v/>
      </c>
      <c r="Y256" s="8" t="str">
        <f ca="1">IFERROR(__xludf.DUMMYFUNCTION("""COMPUTED_VALUE"""),"")</f>
        <v/>
      </c>
      <c r="Z256" s="3" t="str">
        <f ca="1">IFERROR(__xludf.DUMMYFUNCTION("""COMPUTED_VALUE"""),"")</f>
        <v/>
      </c>
      <c r="AA256" s="3" t="str">
        <f ca="1">IFERROR(__xludf.DUMMYFUNCTION("""COMPUTED_VALUE"""),"")</f>
        <v/>
      </c>
      <c r="AB256" s="3" t="str">
        <f ca="1">IFERROR(__xludf.DUMMYFUNCTION("""COMPUTED_VALUE"""),"")</f>
        <v/>
      </c>
      <c r="AC256" s="3" t="str">
        <f ca="1">IFERROR(__xludf.DUMMYFUNCTION("""COMPUTED_VALUE"""),"")</f>
        <v/>
      </c>
      <c r="AD256" s="15" t="str">
        <f ca="1">IFERROR(__xludf.DUMMYFUNCTION("""COMPUTED_VALUE"""),"")</f>
        <v/>
      </c>
    </row>
    <row r="257" spans="1:30" ht="12.75">
      <c r="A257" t="str">
        <f ca="1">IFERROR(__xludf.DUMMYFUNCTION("""COMPUTED_VALUE"""),"Kiribati")</f>
        <v>Kiribati</v>
      </c>
      <c r="B257" t="str">
        <f ca="1">IFERROR(__xludf.DUMMYFUNCTION("""COMPUTED_VALUE"""),"Oceania")</f>
        <v>Oceania</v>
      </c>
      <c r="C257" s="4" t="str">
        <f ca="1">IFERROR(__xludf.DUMMYFUNCTION("""COMPUTED_VALUE"""),"Taneti Mamau")</f>
        <v>Taneti Mamau</v>
      </c>
      <c r="D257" t="str">
        <f ca="1">IFERROR(__xludf.DUMMYFUNCTION("""COMPUTED_VALUE"""),"Head of both state and government")</f>
        <v>Head of both state and government</v>
      </c>
      <c r="E257" t="str">
        <f ca="1">IFERROR(__xludf.DUMMYFUNCTION("""COMPUTED_VALUE"""),"Male")</f>
        <v>Male</v>
      </c>
      <c r="F257" s="1">
        <f ca="1">IFERROR(__xludf.DUMMYFUNCTION("""COMPUTED_VALUE"""),57)</f>
        <v>57</v>
      </c>
      <c r="G257" t="str">
        <f ca="1">IFERROR(__xludf.DUMMYFUNCTION("""COMPUTED_VALUE"""),"President")</f>
        <v>President</v>
      </c>
      <c r="H257" s="10">
        <f ca="1">IFERROR(__xludf.DUMMYFUNCTION("""COMPUTED_VALUE"""),0)</f>
        <v>0</v>
      </c>
      <c r="I257" s="7" t="str">
        <f ca="1">IFERROR(__xludf.DUMMYFUNCTION("""COMPUTED_VALUE"""),"")</f>
        <v/>
      </c>
      <c r="J257" s="12" t="str">
        <f ca="1">IFERROR(__xludf.DUMMYFUNCTION("""COMPUTED_VALUE"""),"")</f>
        <v/>
      </c>
      <c r="K257" s="8" t="str">
        <f ca="1">IFERROR(__xludf.DUMMYFUNCTION("""COMPUTED_VALUE"""),"")</f>
        <v/>
      </c>
      <c r="L257" s="12" t="str">
        <f ca="1">IFERROR(__xludf.DUMMYFUNCTION("""COMPUTED_VALUE"""),"")</f>
        <v/>
      </c>
      <c r="M257" s="12" t="str">
        <f ca="1">IFERROR(__xludf.DUMMYFUNCTION("""COMPUTED_VALUE"""),"")</f>
        <v/>
      </c>
      <c r="N257" s="12" t="str">
        <f ca="1">IFERROR(__xludf.DUMMYFUNCTION("""COMPUTED_VALUE"""),"")</f>
        <v/>
      </c>
      <c r="O257" s="8" t="str">
        <f ca="1">IFERROR(__xludf.DUMMYFUNCTION("""COMPUTED_VALUE"""),"")</f>
        <v/>
      </c>
      <c r="P257" s="12" t="str">
        <f ca="1">IFERROR(__xludf.DUMMYFUNCTION("""COMPUTED_VALUE"""),"")</f>
        <v/>
      </c>
      <c r="Q257" s="12" t="str">
        <f ca="1">IFERROR(__xludf.DUMMYFUNCTION("""COMPUTED_VALUE"""),"")</f>
        <v/>
      </c>
      <c r="R257" s="8" t="str">
        <f ca="1">IFERROR(__xludf.DUMMYFUNCTION("""COMPUTED_VALUE"""),"")</f>
        <v/>
      </c>
      <c r="S257" s="3" t="str">
        <f ca="1">IFERROR(__xludf.DUMMYFUNCTION("""COMPUTED_VALUE"""),"")</f>
        <v/>
      </c>
      <c r="T257" s="8" t="str">
        <f ca="1">IFERROR(__xludf.DUMMYFUNCTION("""COMPUTED_VALUE"""),"")</f>
        <v/>
      </c>
      <c r="U257" s="3" t="str">
        <f ca="1">IFERROR(__xludf.DUMMYFUNCTION("""COMPUTED_VALUE"""),"")</f>
        <v/>
      </c>
      <c r="V257" s="8" t="str">
        <f ca="1">IFERROR(__xludf.DUMMYFUNCTION("""COMPUTED_VALUE"""),"")</f>
        <v/>
      </c>
      <c r="W257" s="3" t="str">
        <f ca="1">IFERROR(__xludf.DUMMYFUNCTION("""COMPUTED_VALUE"""),"")</f>
        <v/>
      </c>
      <c r="X257" s="3" t="str">
        <f ca="1">IFERROR(__xludf.DUMMYFUNCTION("""COMPUTED_VALUE"""),"")</f>
        <v/>
      </c>
      <c r="Y257" s="8" t="str">
        <f ca="1">IFERROR(__xludf.DUMMYFUNCTION("""COMPUTED_VALUE"""),"")</f>
        <v/>
      </c>
      <c r="Z257" s="3" t="str">
        <f ca="1">IFERROR(__xludf.DUMMYFUNCTION("""COMPUTED_VALUE"""),"")</f>
        <v/>
      </c>
      <c r="AA257" s="3" t="str">
        <f ca="1">IFERROR(__xludf.DUMMYFUNCTION("""COMPUTED_VALUE"""),"")</f>
        <v/>
      </c>
      <c r="AB257" s="3" t="str">
        <f ca="1">IFERROR(__xludf.DUMMYFUNCTION("""COMPUTED_VALUE"""),"")</f>
        <v/>
      </c>
      <c r="AC257" s="3" t="str">
        <f ca="1">IFERROR(__xludf.DUMMYFUNCTION("""COMPUTED_VALUE"""),"")</f>
        <v/>
      </c>
      <c r="AD257" s="15" t="str">
        <f ca="1">IFERROR(__xludf.DUMMYFUNCTION("""COMPUTED_VALUE"""),"")</f>
        <v/>
      </c>
    </row>
    <row r="258" spans="1:30" ht="12.75">
      <c r="A258" t="str">
        <f ca="1">IFERROR(__xludf.DUMMYFUNCTION("""COMPUTED_VALUE"""),"Kuwait")</f>
        <v>Kuwait</v>
      </c>
      <c r="B258" t="str">
        <f ca="1">IFERROR(__xludf.DUMMYFUNCTION("""COMPUTED_VALUE"""),"Asia")</f>
        <v>Asia</v>
      </c>
      <c r="C258" s="4" t="str">
        <f ca="1">IFERROR(__xludf.DUMMYFUNCTION("""COMPUTED_VALUE"""),"Sheikh Sabah Al-Ahmad Al-Jaber Al-Sabah")</f>
        <v>Sheikh Sabah Al-Ahmad Al-Jaber Al-Sabah</v>
      </c>
      <c r="D258" t="str">
        <f ca="1">IFERROR(__xludf.DUMMYFUNCTION("""COMPUTED_VALUE"""),"Head of state")</f>
        <v>Head of state</v>
      </c>
      <c r="E258" t="str">
        <f ca="1">IFERROR(__xludf.DUMMYFUNCTION("""COMPUTED_VALUE"""),"Male")</f>
        <v>Male</v>
      </c>
      <c r="F258" s="1">
        <f ca="1">IFERROR(__xludf.DUMMYFUNCTION("""COMPUTED_VALUE"""),88)</f>
        <v>88</v>
      </c>
      <c r="G258" t="str">
        <f ca="1">IFERROR(__xludf.DUMMYFUNCTION("""COMPUTED_VALUE"""),"Emir")</f>
        <v>Emir</v>
      </c>
      <c r="H258" s="10">
        <f ca="1">IFERROR(__xludf.DUMMYFUNCTION("""COMPUTED_VALUE"""),0)</f>
        <v>0</v>
      </c>
      <c r="I258" s="7" t="str">
        <f ca="1">IFERROR(__xludf.DUMMYFUNCTION("""COMPUTED_VALUE"""),"")</f>
        <v/>
      </c>
      <c r="J258" s="12" t="str">
        <f ca="1">IFERROR(__xludf.DUMMYFUNCTION("""COMPUTED_VALUE"""),"")</f>
        <v/>
      </c>
      <c r="K258" s="8" t="str">
        <f ca="1">IFERROR(__xludf.DUMMYFUNCTION("""COMPUTED_VALUE"""),"")</f>
        <v/>
      </c>
      <c r="L258" s="12" t="str">
        <f ca="1">IFERROR(__xludf.DUMMYFUNCTION("""COMPUTED_VALUE"""),"")</f>
        <v/>
      </c>
      <c r="M258" s="12" t="str">
        <f ca="1">IFERROR(__xludf.DUMMYFUNCTION("""COMPUTED_VALUE"""),"")</f>
        <v/>
      </c>
      <c r="N258" s="12" t="str">
        <f ca="1">IFERROR(__xludf.DUMMYFUNCTION("""COMPUTED_VALUE"""),"")</f>
        <v/>
      </c>
      <c r="O258" s="8" t="str">
        <f ca="1">IFERROR(__xludf.DUMMYFUNCTION("""COMPUTED_VALUE"""),"")</f>
        <v/>
      </c>
      <c r="P258" s="12" t="str">
        <f ca="1">IFERROR(__xludf.DUMMYFUNCTION("""COMPUTED_VALUE"""),"")</f>
        <v/>
      </c>
      <c r="Q258" s="12" t="str">
        <f ca="1">IFERROR(__xludf.DUMMYFUNCTION("""COMPUTED_VALUE"""),"")</f>
        <v/>
      </c>
      <c r="R258" s="8" t="str">
        <f ca="1">IFERROR(__xludf.DUMMYFUNCTION("""COMPUTED_VALUE"""),"")</f>
        <v/>
      </c>
      <c r="S258" s="3" t="str">
        <f ca="1">IFERROR(__xludf.DUMMYFUNCTION("""COMPUTED_VALUE"""),"")</f>
        <v/>
      </c>
      <c r="T258" s="8" t="str">
        <f ca="1">IFERROR(__xludf.DUMMYFUNCTION("""COMPUTED_VALUE"""),"")</f>
        <v/>
      </c>
      <c r="U258" s="3" t="str">
        <f ca="1">IFERROR(__xludf.DUMMYFUNCTION("""COMPUTED_VALUE"""),"")</f>
        <v/>
      </c>
      <c r="V258" s="8" t="str">
        <f ca="1">IFERROR(__xludf.DUMMYFUNCTION("""COMPUTED_VALUE"""),"")</f>
        <v/>
      </c>
      <c r="W258" s="3" t="str">
        <f ca="1">IFERROR(__xludf.DUMMYFUNCTION("""COMPUTED_VALUE"""),"")</f>
        <v/>
      </c>
      <c r="X258" s="3" t="str">
        <f ca="1">IFERROR(__xludf.DUMMYFUNCTION("""COMPUTED_VALUE"""),"")</f>
        <v/>
      </c>
      <c r="Y258" s="8" t="str">
        <f ca="1">IFERROR(__xludf.DUMMYFUNCTION("""COMPUTED_VALUE"""),"")</f>
        <v/>
      </c>
      <c r="Z258" s="3" t="str">
        <f ca="1">IFERROR(__xludf.DUMMYFUNCTION("""COMPUTED_VALUE"""),"")</f>
        <v/>
      </c>
      <c r="AA258" s="3" t="str">
        <f ca="1">IFERROR(__xludf.DUMMYFUNCTION("""COMPUTED_VALUE"""),"")</f>
        <v/>
      </c>
      <c r="AB258" s="3" t="str">
        <f ca="1">IFERROR(__xludf.DUMMYFUNCTION("""COMPUTED_VALUE"""),"")</f>
        <v/>
      </c>
      <c r="AC258" s="3" t="str">
        <f ca="1">IFERROR(__xludf.DUMMYFUNCTION("""COMPUTED_VALUE"""),"")</f>
        <v/>
      </c>
      <c r="AD258" s="15" t="str">
        <f ca="1">IFERROR(__xludf.DUMMYFUNCTION("""COMPUTED_VALUE"""),"")</f>
        <v/>
      </c>
    </row>
    <row r="259" spans="1:30" ht="12.75">
      <c r="A259" t="str">
        <f ca="1">IFERROR(__xludf.DUMMYFUNCTION("""COMPUTED_VALUE"""),"Kuwait")</f>
        <v>Kuwait</v>
      </c>
      <c r="B259" t="str">
        <f ca="1">IFERROR(__xludf.DUMMYFUNCTION("""COMPUTED_VALUE"""),"Asia")</f>
        <v>Asia</v>
      </c>
      <c r="C259" s="4" t="str">
        <f ca="1">IFERROR(__xludf.DUMMYFUNCTION("""COMPUTED_VALUE"""),"Sheikh Jaber Al-Mubarak Al-Hamad Al-Sabah")</f>
        <v>Sheikh Jaber Al-Mubarak Al-Hamad Al-Sabah</v>
      </c>
      <c r="D259" t="str">
        <f ca="1">IFERROR(__xludf.DUMMYFUNCTION("""COMPUTED_VALUE"""),"Head of government")</f>
        <v>Head of government</v>
      </c>
      <c r="E259" t="str">
        <f ca="1">IFERROR(__xludf.DUMMYFUNCTION("""COMPUTED_VALUE"""),"Male")</f>
        <v>Male</v>
      </c>
      <c r="F259" s="1">
        <f ca="1">IFERROR(__xludf.DUMMYFUNCTION("""COMPUTED_VALUE"""),75)</f>
        <v>75</v>
      </c>
      <c r="G259" t="str">
        <f ca="1">IFERROR(__xludf.DUMMYFUNCTION("""COMPUTED_VALUE"""),"Prime Minister")</f>
        <v>Prime Minister</v>
      </c>
      <c r="H259" s="10">
        <f ca="1">IFERROR(__xludf.DUMMYFUNCTION("""COMPUTED_VALUE"""),0)</f>
        <v>0</v>
      </c>
      <c r="I259" s="7" t="str">
        <f ca="1">IFERROR(__xludf.DUMMYFUNCTION("""COMPUTED_VALUE"""),"")</f>
        <v/>
      </c>
      <c r="J259" s="12" t="str">
        <f ca="1">IFERROR(__xludf.DUMMYFUNCTION("""COMPUTED_VALUE"""),"")</f>
        <v/>
      </c>
      <c r="K259" s="8" t="str">
        <f ca="1">IFERROR(__xludf.DUMMYFUNCTION("""COMPUTED_VALUE"""),"")</f>
        <v/>
      </c>
      <c r="L259" s="12" t="str">
        <f ca="1">IFERROR(__xludf.DUMMYFUNCTION("""COMPUTED_VALUE"""),"")</f>
        <v/>
      </c>
      <c r="M259" s="12" t="str">
        <f ca="1">IFERROR(__xludf.DUMMYFUNCTION("""COMPUTED_VALUE"""),"")</f>
        <v/>
      </c>
      <c r="N259" s="12" t="str">
        <f ca="1">IFERROR(__xludf.DUMMYFUNCTION("""COMPUTED_VALUE"""),"")</f>
        <v/>
      </c>
      <c r="O259" s="8" t="str">
        <f ca="1">IFERROR(__xludf.DUMMYFUNCTION("""COMPUTED_VALUE"""),"")</f>
        <v/>
      </c>
      <c r="P259" s="12" t="str">
        <f ca="1">IFERROR(__xludf.DUMMYFUNCTION("""COMPUTED_VALUE"""),"")</f>
        <v/>
      </c>
      <c r="Q259" s="12" t="str">
        <f ca="1">IFERROR(__xludf.DUMMYFUNCTION("""COMPUTED_VALUE"""),"")</f>
        <v/>
      </c>
      <c r="R259" s="8" t="str">
        <f ca="1">IFERROR(__xludf.DUMMYFUNCTION("""COMPUTED_VALUE"""),"")</f>
        <v/>
      </c>
      <c r="S259" s="3" t="str">
        <f ca="1">IFERROR(__xludf.DUMMYFUNCTION("""COMPUTED_VALUE"""),"")</f>
        <v/>
      </c>
      <c r="T259" s="8" t="str">
        <f ca="1">IFERROR(__xludf.DUMMYFUNCTION("""COMPUTED_VALUE"""),"")</f>
        <v/>
      </c>
      <c r="U259" s="3" t="str">
        <f ca="1">IFERROR(__xludf.DUMMYFUNCTION("""COMPUTED_VALUE"""),"")</f>
        <v/>
      </c>
      <c r="V259" s="8" t="str">
        <f ca="1">IFERROR(__xludf.DUMMYFUNCTION("""COMPUTED_VALUE"""),"")</f>
        <v/>
      </c>
      <c r="W259" s="3" t="str">
        <f ca="1">IFERROR(__xludf.DUMMYFUNCTION("""COMPUTED_VALUE"""),"")</f>
        <v/>
      </c>
      <c r="X259" s="3" t="str">
        <f ca="1">IFERROR(__xludf.DUMMYFUNCTION("""COMPUTED_VALUE"""),"")</f>
        <v/>
      </c>
      <c r="Y259" s="8" t="str">
        <f ca="1">IFERROR(__xludf.DUMMYFUNCTION("""COMPUTED_VALUE"""),"")</f>
        <v/>
      </c>
      <c r="Z259" s="3" t="str">
        <f ca="1">IFERROR(__xludf.DUMMYFUNCTION("""COMPUTED_VALUE"""),"")</f>
        <v/>
      </c>
      <c r="AA259" s="3" t="str">
        <f ca="1">IFERROR(__xludf.DUMMYFUNCTION("""COMPUTED_VALUE"""),"")</f>
        <v/>
      </c>
      <c r="AB259" s="3" t="str">
        <f ca="1">IFERROR(__xludf.DUMMYFUNCTION("""COMPUTED_VALUE"""),"")</f>
        <v/>
      </c>
      <c r="AC259" s="3" t="str">
        <f ca="1">IFERROR(__xludf.DUMMYFUNCTION("""COMPUTED_VALUE"""),"")</f>
        <v/>
      </c>
      <c r="AD259" s="15" t="str">
        <f ca="1">IFERROR(__xludf.DUMMYFUNCTION("""COMPUTED_VALUE"""),"")</f>
        <v/>
      </c>
    </row>
    <row r="260" spans="1:30" ht="12.75">
      <c r="A260" t="str">
        <f ca="1">IFERROR(__xludf.DUMMYFUNCTION("""COMPUTED_VALUE"""),"Kyrgyzstan")</f>
        <v>Kyrgyzstan</v>
      </c>
      <c r="B260" t="str">
        <f ca="1">IFERROR(__xludf.DUMMYFUNCTION("""COMPUTED_VALUE"""),"Asia")</f>
        <v>Asia</v>
      </c>
      <c r="C260" s="4" t="str">
        <f ca="1">IFERROR(__xludf.DUMMYFUNCTION("""COMPUTED_VALUE"""),"Sooronbay Jeenbekov")</f>
        <v>Sooronbay Jeenbekov</v>
      </c>
      <c r="D260" t="str">
        <f ca="1">IFERROR(__xludf.DUMMYFUNCTION("""COMPUTED_VALUE"""),"Head of state")</f>
        <v>Head of state</v>
      </c>
      <c r="E260" t="str">
        <f ca="1">IFERROR(__xludf.DUMMYFUNCTION("""COMPUTED_VALUE"""),"Male")</f>
        <v>Male</v>
      </c>
      <c r="F260" s="1">
        <f ca="1">IFERROR(__xludf.DUMMYFUNCTION("""COMPUTED_VALUE"""),59)</f>
        <v>59</v>
      </c>
      <c r="G260" t="str">
        <f ca="1">IFERROR(__xludf.DUMMYFUNCTION("""COMPUTED_VALUE"""),"President")</f>
        <v>President</v>
      </c>
      <c r="H260" s="10">
        <f ca="1">IFERROR(__xludf.DUMMYFUNCTION("""COMPUTED_VALUE"""),0)</f>
        <v>0</v>
      </c>
      <c r="I260" s="7" t="str">
        <f ca="1">IFERROR(__xludf.DUMMYFUNCTION("""COMPUTED_VALUE"""),"")</f>
        <v/>
      </c>
      <c r="J260" s="12" t="str">
        <f ca="1">IFERROR(__xludf.DUMMYFUNCTION("""COMPUTED_VALUE"""),"")</f>
        <v/>
      </c>
      <c r="K260" s="8" t="str">
        <f ca="1">IFERROR(__xludf.DUMMYFUNCTION("""COMPUTED_VALUE"""),"")</f>
        <v/>
      </c>
      <c r="L260" s="12" t="str">
        <f ca="1">IFERROR(__xludf.DUMMYFUNCTION("""COMPUTED_VALUE"""),"")</f>
        <v/>
      </c>
      <c r="M260" s="12" t="str">
        <f ca="1">IFERROR(__xludf.DUMMYFUNCTION("""COMPUTED_VALUE"""),"")</f>
        <v/>
      </c>
      <c r="N260" s="12" t="str">
        <f ca="1">IFERROR(__xludf.DUMMYFUNCTION("""COMPUTED_VALUE"""),"")</f>
        <v/>
      </c>
      <c r="O260" s="8" t="str">
        <f ca="1">IFERROR(__xludf.DUMMYFUNCTION("""COMPUTED_VALUE"""),"")</f>
        <v/>
      </c>
      <c r="P260" s="12" t="str">
        <f ca="1">IFERROR(__xludf.DUMMYFUNCTION("""COMPUTED_VALUE"""),"")</f>
        <v/>
      </c>
      <c r="Q260" s="12" t="str">
        <f ca="1">IFERROR(__xludf.DUMMYFUNCTION("""COMPUTED_VALUE"""),"")</f>
        <v/>
      </c>
      <c r="R260" s="8" t="str">
        <f ca="1">IFERROR(__xludf.DUMMYFUNCTION("""COMPUTED_VALUE"""),"")</f>
        <v/>
      </c>
      <c r="S260" s="3" t="str">
        <f ca="1">IFERROR(__xludf.DUMMYFUNCTION("""COMPUTED_VALUE"""),"")</f>
        <v/>
      </c>
      <c r="T260" s="8" t="str">
        <f ca="1">IFERROR(__xludf.DUMMYFUNCTION("""COMPUTED_VALUE"""),"")</f>
        <v/>
      </c>
      <c r="U260" s="3" t="str">
        <f ca="1">IFERROR(__xludf.DUMMYFUNCTION("""COMPUTED_VALUE"""),"")</f>
        <v/>
      </c>
      <c r="V260" s="8" t="str">
        <f ca="1">IFERROR(__xludf.DUMMYFUNCTION("""COMPUTED_VALUE"""),"")</f>
        <v/>
      </c>
      <c r="W260" s="3" t="str">
        <f ca="1">IFERROR(__xludf.DUMMYFUNCTION("""COMPUTED_VALUE"""),"")</f>
        <v/>
      </c>
      <c r="X260" s="3" t="str">
        <f ca="1">IFERROR(__xludf.DUMMYFUNCTION("""COMPUTED_VALUE"""),"")</f>
        <v/>
      </c>
      <c r="Y260" s="8" t="str">
        <f ca="1">IFERROR(__xludf.DUMMYFUNCTION("""COMPUTED_VALUE"""),"")</f>
        <v/>
      </c>
      <c r="Z260" s="3" t="str">
        <f ca="1">IFERROR(__xludf.DUMMYFUNCTION("""COMPUTED_VALUE"""),"")</f>
        <v/>
      </c>
      <c r="AA260" s="3" t="str">
        <f ca="1">IFERROR(__xludf.DUMMYFUNCTION("""COMPUTED_VALUE"""),"")</f>
        <v/>
      </c>
      <c r="AB260" s="3" t="str">
        <f ca="1">IFERROR(__xludf.DUMMYFUNCTION("""COMPUTED_VALUE"""),"")</f>
        <v/>
      </c>
      <c r="AC260" s="3" t="str">
        <f ca="1">IFERROR(__xludf.DUMMYFUNCTION("""COMPUTED_VALUE"""),"")</f>
        <v/>
      </c>
      <c r="AD260" s="15" t="str">
        <f ca="1">IFERROR(__xludf.DUMMYFUNCTION("""COMPUTED_VALUE"""),"")</f>
        <v/>
      </c>
    </row>
    <row r="261" spans="1:30" ht="12.75">
      <c r="A261" t="str">
        <f ca="1">IFERROR(__xludf.DUMMYFUNCTION("""COMPUTED_VALUE"""),"Kyrgyzstan")</f>
        <v>Kyrgyzstan</v>
      </c>
      <c r="B261" t="str">
        <f ca="1">IFERROR(__xludf.DUMMYFUNCTION("""COMPUTED_VALUE"""),"Asia")</f>
        <v>Asia</v>
      </c>
      <c r="C261" s="4" t="str">
        <f ca="1">IFERROR(__xludf.DUMMYFUNCTION("""COMPUTED_VALUE"""),"Sapar Isakov")</f>
        <v>Sapar Isakov</v>
      </c>
      <c r="D261" t="str">
        <f ca="1">IFERROR(__xludf.DUMMYFUNCTION("""COMPUTED_VALUE"""),"Head of government")</f>
        <v>Head of government</v>
      </c>
      <c r="E261" t="str">
        <f ca="1">IFERROR(__xludf.DUMMYFUNCTION("""COMPUTED_VALUE"""),"Male")</f>
        <v>Male</v>
      </c>
      <c r="F261" s="1">
        <f ca="1">IFERROR(__xludf.DUMMYFUNCTION("""COMPUTED_VALUE"""),40)</f>
        <v>40</v>
      </c>
      <c r="G261" t="str">
        <f ca="1">IFERROR(__xludf.DUMMYFUNCTION("""COMPUTED_VALUE"""),"Prime Minister")</f>
        <v>Prime Minister</v>
      </c>
      <c r="H261" s="10">
        <f ca="1">IFERROR(__xludf.DUMMYFUNCTION("""COMPUTED_VALUE"""),0)</f>
        <v>0</v>
      </c>
      <c r="I261" s="7" t="str">
        <f ca="1">IFERROR(__xludf.DUMMYFUNCTION("""COMPUTED_VALUE"""),"")</f>
        <v/>
      </c>
      <c r="J261" s="12" t="str">
        <f ca="1">IFERROR(__xludf.DUMMYFUNCTION("""COMPUTED_VALUE"""),"")</f>
        <v/>
      </c>
      <c r="K261" s="8" t="str">
        <f ca="1">IFERROR(__xludf.DUMMYFUNCTION("""COMPUTED_VALUE"""),"")</f>
        <v/>
      </c>
      <c r="L261" s="12" t="str">
        <f ca="1">IFERROR(__xludf.DUMMYFUNCTION("""COMPUTED_VALUE"""),"")</f>
        <v/>
      </c>
      <c r="M261" s="12" t="str">
        <f ca="1">IFERROR(__xludf.DUMMYFUNCTION("""COMPUTED_VALUE"""),"")</f>
        <v/>
      </c>
      <c r="N261" s="12" t="str">
        <f ca="1">IFERROR(__xludf.DUMMYFUNCTION("""COMPUTED_VALUE"""),"")</f>
        <v/>
      </c>
      <c r="O261" s="8" t="str">
        <f ca="1">IFERROR(__xludf.DUMMYFUNCTION("""COMPUTED_VALUE"""),"")</f>
        <v/>
      </c>
      <c r="P261" s="12" t="str">
        <f ca="1">IFERROR(__xludf.DUMMYFUNCTION("""COMPUTED_VALUE"""),"")</f>
        <v/>
      </c>
      <c r="Q261" s="12" t="str">
        <f ca="1">IFERROR(__xludf.DUMMYFUNCTION("""COMPUTED_VALUE"""),"")</f>
        <v/>
      </c>
      <c r="R261" s="8" t="str">
        <f ca="1">IFERROR(__xludf.DUMMYFUNCTION("""COMPUTED_VALUE"""),"")</f>
        <v/>
      </c>
      <c r="S261" s="3" t="str">
        <f ca="1">IFERROR(__xludf.DUMMYFUNCTION("""COMPUTED_VALUE"""),"")</f>
        <v/>
      </c>
      <c r="T261" s="8" t="str">
        <f ca="1">IFERROR(__xludf.DUMMYFUNCTION("""COMPUTED_VALUE"""),"")</f>
        <v/>
      </c>
      <c r="U261" s="3" t="str">
        <f ca="1">IFERROR(__xludf.DUMMYFUNCTION("""COMPUTED_VALUE"""),"")</f>
        <v/>
      </c>
      <c r="V261" s="8" t="str">
        <f ca="1">IFERROR(__xludf.DUMMYFUNCTION("""COMPUTED_VALUE"""),"")</f>
        <v/>
      </c>
      <c r="W261" s="3" t="str">
        <f ca="1">IFERROR(__xludf.DUMMYFUNCTION("""COMPUTED_VALUE"""),"")</f>
        <v/>
      </c>
      <c r="X261" s="3" t="str">
        <f ca="1">IFERROR(__xludf.DUMMYFUNCTION("""COMPUTED_VALUE"""),"")</f>
        <v/>
      </c>
      <c r="Y261" s="8" t="str">
        <f ca="1">IFERROR(__xludf.DUMMYFUNCTION("""COMPUTED_VALUE"""),"")</f>
        <v/>
      </c>
      <c r="Z261" s="3" t="str">
        <f ca="1">IFERROR(__xludf.DUMMYFUNCTION("""COMPUTED_VALUE"""),"")</f>
        <v/>
      </c>
      <c r="AA261" s="3" t="str">
        <f ca="1">IFERROR(__xludf.DUMMYFUNCTION("""COMPUTED_VALUE"""),"")</f>
        <v/>
      </c>
      <c r="AB261" s="3" t="str">
        <f ca="1">IFERROR(__xludf.DUMMYFUNCTION("""COMPUTED_VALUE"""),"")</f>
        <v/>
      </c>
      <c r="AC261" s="3" t="str">
        <f ca="1">IFERROR(__xludf.DUMMYFUNCTION("""COMPUTED_VALUE"""),"")</f>
        <v/>
      </c>
      <c r="AD261" s="15" t="str">
        <f ca="1">IFERROR(__xludf.DUMMYFUNCTION("""COMPUTED_VALUE"""),"")</f>
        <v/>
      </c>
    </row>
    <row r="262" spans="1:30" ht="12.75">
      <c r="A262" t="str">
        <f ca="1">IFERROR(__xludf.DUMMYFUNCTION("""COMPUTED_VALUE"""),"Laos")</f>
        <v>Laos</v>
      </c>
      <c r="B262" t="str">
        <f ca="1">IFERROR(__xludf.DUMMYFUNCTION("""COMPUTED_VALUE"""),"Asia")</f>
        <v>Asia</v>
      </c>
      <c r="C262" s="4" t="str">
        <f ca="1">IFERROR(__xludf.DUMMYFUNCTION("""COMPUTED_VALUE"""),"Thongloun Sisoulith")</f>
        <v>Thongloun Sisoulith</v>
      </c>
      <c r="D262" t="str">
        <f ca="1">IFERROR(__xludf.DUMMYFUNCTION("""COMPUTED_VALUE"""),"Head of government")</f>
        <v>Head of government</v>
      </c>
      <c r="E262" t="str">
        <f ca="1">IFERROR(__xludf.DUMMYFUNCTION("""COMPUTED_VALUE"""),"Male")</f>
        <v>Male</v>
      </c>
      <c r="F262" s="1">
        <f ca="1">IFERROR(__xludf.DUMMYFUNCTION("""COMPUTED_VALUE"""),72)</f>
        <v>72</v>
      </c>
      <c r="G262" t="str">
        <f ca="1">IFERROR(__xludf.DUMMYFUNCTION("""COMPUTED_VALUE"""),"Prime Minister")</f>
        <v>Prime Minister</v>
      </c>
      <c r="H262" s="10">
        <f ca="1">IFERROR(__xludf.DUMMYFUNCTION("""COMPUTED_VALUE"""),0)</f>
        <v>0</v>
      </c>
      <c r="I262" s="7" t="str">
        <f ca="1">IFERROR(__xludf.DUMMYFUNCTION("""COMPUTED_VALUE"""),"")</f>
        <v/>
      </c>
      <c r="J262" s="12" t="str">
        <f ca="1">IFERROR(__xludf.DUMMYFUNCTION("""COMPUTED_VALUE"""),"")</f>
        <v/>
      </c>
      <c r="K262" s="8" t="str">
        <f ca="1">IFERROR(__xludf.DUMMYFUNCTION("""COMPUTED_VALUE"""),"")</f>
        <v/>
      </c>
      <c r="L262" s="12" t="str">
        <f ca="1">IFERROR(__xludf.DUMMYFUNCTION("""COMPUTED_VALUE"""),"")</f>
        <v/>
      </c>
      <c r="M262" s="12" t="str">
        <f ca="1">IFERROR(__xludf.DUMMYFUNCTION("""COMPUTED_VALUE"""),"")</f>
        <v/>
      </c>
      <c r="N262" s="12" t="str">
        <f ca="1">IFERROR(__xludf.DUMMYFUNCTION("""COMPUTED_VALUE"""),"")</f>
        <v/>
      </c>
      <c r="O262" s="8" t="str">
        <f ca="1">IFERROR(__xludf.DUMMYFUNCTION("""COMPUTED_VALUE"""),"")</f>
        <v/>
      </c>
      <c r="P262" s="12" t="str">
        <f ca="1">IFERROR(__xludf.DUMMYFUNCTION("""COMPUTED_VALUE"""),"")</f>
        <v/>
      </c>
      <c r="Q262" s="12" t="str">
        <f ca="1">IFERROR(__xludf.DUMMYFUNCTION("""COMPUTED_VALUE"""),"")</f>
        <v/>
      </c>
      <c r="R262" s="8" t="str">
        <f ca="1">IFERROR(__xludf.DUMMYFUNCTION("""COMPUTED_VALUE"""),"")</f>
        <v/>
      </c>
      <c r="S262" s="3" t="str">
        <f ca="1">IFERROR(__xludf.DUMMYFUNCTION("""COMPUTED_VALUE"""),"")</f>
        <v/>
      </c>
      <c r="T262" s="8" t="str">
        <f ca="1">IFERROR(__xludf.DUMMYFUNCTION("""COMPUTED_VALUE"""),"")</f>
        <v/>
      </c>
      <c r="U262" s="3" t="str">
        <f ca="1">IFERROR(__xludf.DUMMYFUNCTION("""COMPUTED_VALUE"""),"")</f>
        <v/>
      </c>
      <c r="V262" s="8" t="str">
        <f ca="1">IFERROR(__xludf.DUMMYFUNCTION("""COMPUTED_VALUE"""),"")</f>
        <v/>
      </c>
      <c r="W262" s="3" t="str">
        <f ca="1">IFERROR(__xludf.DUMMYFUNCTION("""COMPUTED_VALUE"""),"")</f>
        <v/>
      </c>
      <c r="X262" s="3" t="str">
        <f ca="1">IFERROR(__xludf.DUMMYFUNCTION("""COMPUTED_VALUE"""),"")</f>
        <v/>
      </c>
      <c r="Y262" s="8" t="str">
        <f ca="1">IFERROR(__xludf.DUMMYFUNCTION("""COMPUTED_VALUE"""),"")</f>
        <v/>
      </c>
      <c r="Z262" s="3" t="str">
        <f ca="1">IFERROR(__xludf.DUMMYFUNCTION("""COMPUTED_VALUE"""),"")</f>
        <v/>
      </c>
      <c r="AA262" s="3" t="str">
        <f ca="1">IFERROR(__xludf.DUMMYFUNCTION("""COMPUTED_VALUE"""),"")</f>
        <v/>
      </c>
      <c r="AB262" s="3" t="str">
        <f ca="1">IFERROR(__xludf.DUMMYFUNCTION("""COMPUTED_VALUE"""),"")</f>
        <v/>
      </c>
      <c r="AC262" s="3" t="str">
        <f ca="1">IFERROR(__xludf.DUMMYFUNCTION("""COMPUTED_VALUE"""),"")</f>
        <v/>
      </c>
      <c r="AD262" s="15" t="str">
        <f ca="1">IFERROR(__xludf.DUMMYFUNCTION("""COMPUTED_VALUE"""),"")</f>
        <v/>
      </c>
    </row>
    <row r="263" spans="1:30" ht="12.75">
      <c r="A263" t="str">
        <f ca="1">IFERROR(__xludf.DUMMYFUNCTION("""COMPUTED_VALUE"""),"Laos")</f>
        <v>Laos</v>
      </c>
      <c r="B263" t="str">
        <f ca="1">IFERROR(__xludf.DUMMYFUNCTION("""COMPUTED_VALUE"""),"Asia")</f>
        <v>Asia</v>
      </c>
      <c r="C263" s="4" t="str">
        <f ca="1">IFERROR(__xludf.DUMMYFUNCTION("""COMPUTED_VALUE"""),"Bounnhang Vorachith")</f>
        <v>Bounnhang Vorachith</v>
      </c>
      <c r="D263" t="str">
        <f ca="1">IFERROR(__xludf.DUMMYFUNCTION("""COMPUTED_VALUE"""),"Head of both state and government")</f>
        <v>Head of both state and government</v>
      </c>
      <c r="E263" t="str">
        <f ca="1">IFERROR(__xludf.DUMMYFUNCTION("""COMPUTED_VALUE"""),"Male")</f>
        <v>Male</v>
      </c>
      <c r="F263" s="1">
        <f ca="1">IFERROR(__xludf.DUMMYFUNCTION("""COMPUTED_VALUE"""),80)</f>
        <v>80</v>
      </c>
      <c r="G263" t="str">
        <f ca="1">IFERROR(__xludf.DUMMYFUNCTION("""COMPUTED_VALUE"""),"General Secretary of the Communist Party, President")</f>
        <v>General Secretary of the Communist Party, President</v>
      </c>
      <c r="H263" s="10">
        <f ca="1">IFERROR(__xludf.DUMMYFUNCTION("""COMPUTED_VALUE"""),0)</f>
        <v>0</v>
      </c>
      <c r="I263" s="7" t="str">
        <f ca="1">IFERROR(__xludf.DUMMYFUNCTION("""COMPUTED_VALUE"""),"")</f>
        <v/>
      </c>
      <c r="J263" s="12" t="str">
        <f ca="1">IFERROR(__xludf.DUMMYFUNCTION("""COMPUTED_VALUE"""),"")</f>
        <v/>
      </c>
      <c r="K263" s="8" t="str">
        <f ca="1">IFERROR(__xludf.DUMMYFUNCTION("""COMPUTED_VALUE"""),"")</f>
        <v/>
      </c>
      <c r="L263" s="12" t="str">
        <f ca="1">IFERROR(__xludf.DUMMYFUNCTION("""COMPUTED_VALUE"""),"")</f>
        <v/>
      </c>
      <c r="M263" s="12" t="str">
        <f ca="1">IFERROR(__xludf.DUMMYFUNCTION("""COMPUTED_VALUE"""),"")</f>
        <v/>
      </c>
      <c r="N263" s="12" t="str">
        <f ca="1">IFERROR(__xludf.DUMMYFUNCTION("""COMPUTED_VALUE"""),"")</f>
        <v/>
      </c>
      <c r="O263" s="8" t="str">
        <f ca="1">IFERROR(__xludf.DUMMYFUNCTION("""COMPUTED_VALUE"""),"")</f>
        <v/>
      </c>
      <c r="P263" s="12" t="str">
        <f ca="1">IFERROR(__xludf.DUMMYFUNCTION("""COMPUTED_VALUE"""),"")</f>
        <v/>
      </c>
      <c r="Q263" s="12" t="str">
        <f ca="1">IFERROR(__xludf.DUMMYFUNCTION("""COMPUTED_VALUE"""),"")</f>
        <v/>
      </c>
      <c r="R263" s="8" t="str">
        <f ca="1">IFERROR(__xludf.DUMMYFUNCTION("""COMPUTED_VALUE"""),"")</f>
        <v/>
      </c>
      <c r="S263" s="3" t="str">
        <f ca="1">IFERROR(__xludf.DUMMYFUNCTION("""COMPUTED_VALUE"""),"")</f>
        <v/>
      </c>
      <c r="T263" s="8" t="str">
        <f ca="1">IFERROR(__xludf.DUMMYFUNCTION("""COMPUTED_VALUE"""),"")</f>
        <v/>
      </c>
      <c r="U263" s="3" t="str">
        <f ca="1">IFERROR(__xludf.DUMMYFUNCTION("""COMPUTED_VALUE"""),"")</f>
        <v/>
      </c>
      <c r="V263" s="8" t="str">
        <f ca="1">IFERROR(__xludf.DUMMYFUNCTION("""COMPUTED_VALUE"""),"")</f>
        <v/>
      </c>
      <c r="W263" s="3" t="str">
        <f ca="1">IFERROR(__xludf.DUMMYFUNCTION("""COMPUTED_VALUE"""),"")</f>
        <v/>
      </c>
      <c r="X263" s="3" t="str">
        <f ca="1">IFERROR(__xludf.DUMMYFUNCTION("""COMPUTED_VALUE"""),"")</f>
        <v/>
      </c>
      <c r="Y263" s="8" t="str">
        <f ca="1">IFERROR(__xludf.DUMMYFUNCTION("""COMPUTED_VALUE"""),"")</f>
        <v/>
      </c>
      <c r="Z263" s="3" t="str">
        <f ca="1">IFERROR(__xludf.DUMMYFUNCTION("""COMPUTED_VALUE"""),"")</f>
        <v/>
      </c>
      <c r="AA263" s="3" t="str">
        <f ca="1">IFERROR(__xludf.DUMMYFUNCTION("""COMPUTED_VALUE"""),"")</f>
        <v/>
      </c>
      <c r="AB263" s="3" t="str">
        <f ca="1">IFERROR(__xludf.DUMMYFUNCTION("""COMPUTED_VALUE"""),"")</f>
        <v/>
      </c>
      <c r="AC263" s="3" t="str">
        <f ca="1">IFERROR(__xludf.DUMMYFUNCTION("""COMPUTED_VALUE"""),"")</f>
        <v/>
      </c>
      <c r="AD263" s="15" t="str">
        <f ca="1">IFERROR(__xludf.DUMMYFUNCTION("""COMPUTED_VALUE"""),"")</f>
        <v/>
      </c>
    </row>
    <row r="264" spans="1:30" ht="12.75">
      <c r="A264" t="str">
        <f ca="1">IFERROR(__xludf.DUMMYFUNCTION("""COMPUTED_VALUE"""),"Latvia")</f>
        <v>Latvia</v>
      </c>
      <c r="B264" t="str">
        <f ca="1">IFERROR(__xludf.DUMMYFUNCTION("""COMPUTED_VALUE"""),"Europe")</f>
        <v>Europe</v>
      </c>
      <c r="C264" s="4" t="str">
        <f ca="1">IFERROR(__xludf.DUMMYFUNCTION("""COMPUTED_VALUE"""),"Māris Kučinskis")</f>
        <v>Māris Kučinskis</v>
      </c>
      <c r="D264" t="str">
        <f ca="1">IFERROR(__xludf.DUMMYFUNCTION("""COMPUTED_VALUE"""),"Head of government")</f>
        <v>Head of government</v>
      </c>
      <c r="E264" t="str">
        <f ca="1">IFERROR(__xludf.DUMMYFUNCTION("""COMPUTED_VALUE"""),"Male")</f>
        <v>Male</v>
      </c>
      <c r="F264" s="1">
        <f ca="1">IFERROR(__xludf.DUMMYFUNCTION("""COMPUTED_VALUE"""),56)</f>
        <v>56</v>
      </c>
      <c r="G264" t="str">
        <f ca="1">IFERROR(__xludf.DUMMYFUNCTION("""COMPUTED_VALUE"""),"Prime Minister")</f>
        <v>Prime Minister</v>
      </c>
      <c r="H264" s="10">
        <f ca="1">IFERROR(__xludf.DUMMYFUNCTION("""COMPUTED_VALUE"""),0)</f>
        <v>0</v>
      </c>
      <c r="I264" s="7" t="str">
        <f ca="1">IFERROR(__xludf.DUMMYFUNCTION("""COMPUTED_VALUE"""),"")</f>
        <v/>
      </c>
      <c r="J264" s="12" t="str">
        <f ca="1">IFERROR(__xludf.DUMMYFUNCTION("""COMPUTED_VALUE"""),"")</f>
        <v/>
      </c>
      <c r="K264" s="8" t="str">
        <f ca="1">IFERROR(__xludf.DUMMYFUNCTION("""COMPUTED_VALUE"""),"")</f>
        <v/>
      </c>
      <c r="L264" s="12" t="str">
        <f ca="1">IFERROR(__xludf.DUMMYFUNCTION("""COMPUTED_VALUE"""),"")</f>
        <v/>
      </c>
      <c r="M264" s="12" t="str">
        <f ca="1">IFERROR(__xludf.DUMMYFUNCTION("""COMPUTED_VALUE"""),"")</f>
        <v/>
      </c>
      <c r="N264" s="12" t="str">
        <f ca="1">IFERROR(__xludf.DUMMYFUNCTION("""COMPUTED_VALUE"""),"")</f>
        <v/>
      </c>
      <c r="O264" s="8" t="str">
        <f ca="1">IFERROR(__xludf.DUMMYFUNCTION("""COMPUTED_VALUE"""),"")</f>
        <v/>
      </c>
      <c r="P264" s="12" t="str">
        <f ca="1">IFERROR(__xludf.DUMMYFUNCTION("""COMPUTED_VALUE"""),"")</f>
        <v/>
      </c>
      <c r="Q264" s="12" t="str">
        <f ca="1">IFERROR(__xludf.DUMMYFUNCTION("""COMPUTED_VALUE"""),"")</f>
        <v/>
      </c>
      <c r="R264" s="8" t="str">
        <f ca="1">IFERROR(__xludf.DUMMYFUNCTION("""COMPUTED_VALUE"""),"")</f>
        <v/>
      </c>
      <c r="S264" s="3" t="str">
        <f ca="1">IFERROR(__xludf.DUMMYFUNCTION("""COMPUTED_VALUE"""),"")</f>
        <v/>
      </c>
      <c r="T264" s="8" t="str">
        <f ca="1">IFERROR(__xludf.DUMMYFUNCTION("""COMPUTED_VALUE"""),"")</f>
        <v/>
      </c>
      <c r="U264" s="3" t="str">
        <f ca="1">IFERROR(__xludf.DUMMYFUNCTION("""COMPUTED_VALUE"""),"")</f>
        <v/>
      </c>
      <c r="V264" s="8" t="str">
        <f ca="1">IFERROR(__xludf.DUMMYFUNCTION("""COMPUTED_VALUE"""),"")</f>
        <v/>
      </c>
      <c r="W264" s="3" t="str">
        <f ca="1">IFERROR(__xludf.DUMMYFUNCTION("""COMPUTED_VALUE"""),"")</f>
        <v/>
      </c>
      <c r="X264" s="3" t="str">
        <f ca="1">IFERROR(__xludf.DUMMYFUNCTION("""COMPUTED_VALUE"""),"")</f>
        <v/>
      </c>
      <c r="Y264" s="8" t="str">
        <f ca="1">IFERROR(__xludf.DUMMYFUNCTION("""COMPUTED_VALUE"""),"")</f>
        <v/>
      </c>
      <c r="Z264" s="3" t="str">
        <f ca="1">IFERROR(__xludf.DUMMYFUNCTION("""COMPUTED_VALUE"""),"")</f>
        <v/>
      </c>
      <c r="AA264" s="3" t="str">
        <f ca="1">IFERROR(__xludf.DUMMYFUNCTION("""COMPUTED_VALUE"""),"")</f>
        <v/>
      </c>
      <c r="AB264" s="3" t="str">
        <f ca="1">IFERROR(__xludf.DUMMYFUNCTION("""COMPUTED_VALUE"""),"")</f>
        <v/>
      </c>
      <c r="AC264" s="3" t="str">
        <f ca="1">IFERROR(__xludf.DUMMYFUNCTION("""COMPUTED_VALUE"""),"")</f>
        <v/>
      </c>
      <c r="AD264" s="15" t="str">
        <f ca="1">IFERROR(__xludf.DUMMYFUNCTION("""COMPUTED_VALUE"""),"")</f>
        <v/>
      </c>
    </row>
    <row r="265" spans="1:30" ht="12.75">
      <c r="A265" t="str">
        <f ca="1">IFERROR(__xludf.DUMMYFUNCTION("""COMPUTED_VALUE"""),"Lesotho")</f>
        <v>Lesotho</v>
      </c>
      <c r="B265" t="str">
        <f ca="1">IFERROR(__xludf.DUMMYFUNCTION("""COMPUTED_VALUE"""),"Africa")</f>
        <v>Africa</v>
      </c>
      <c r="C265" s="4" t="str">
        <f ca="1">IFERROR(__xludf.DUMMYFUNCTION("""COMPUTED_VALUE"""),"Tom Thabane")</f>
        <v>Tom Thabane</v>
      </c>
      <c r="D265" t="str">
        <f ca="1">IFERROR(__xludf.DUMMYFUNCTION("""COMPUTED_VALUE"""),"Head of government")</f>
        <v>Head of government</v>
      </c>
      <c r="E265" t="str">
        <f ca="1">IFERROR(__xludf.DUMMYFUNCTION("""COMPUTED_VALUE"""),"Male")</f>
        <v>Male</v>
      </c>
      <c r="F265" s="1">
        <f ca="1">IFERROR(__xludf.DUMMYFUNCTION("""COMPUTED_VALUE"""),78)</f>
        <v>78</v>
      </c>
      <c r="G265" t="str">
        <f ca="1">IFERROR(__xludf.DUMMYFUNCTION("""COMPUTED_VALUE"""),"Prime Minister")</f>
        <v>Prime Minister</v>
      </c>
      <c r="H265" s="10">
        <f ca="1">IFERROR(__xludf.DUMMYFUNCTION("""COMPUTED_VALUE"""),0)</f>
        <v>0</v>
      </c>
      <c r="I265" s="7" t="str">
        <f ca="1">IFERROR(__xludf.DUMMYFUNCTION("""COMPUTED_VALUE"""),"")</f>
        <v/>
      </c>
      <c r="J265" s="12" t="str">
        <f ca="1">IFERROR(__xludf.DUMMYFUNCTION("""COMPUTED_VALUE"""),"")</f>
        <v/>
      </c>
      <c r="K265" s="8" t="str">
        <f ca="1">IFERROR(__xludf.DUMMYFUNCTION("""COMPUTED_VALUE"""),"")</f>
        <v/>
      </c>
      <c r="L265" s="12" t="str">
        <f ca="1">IFERROR(__xludf.DUMMYFUNCTION("""COMPUTED_VALUE"""),"")</f>
        <v/>
      </c>
      <c r="M265" s="12" t="str">
        <f ca="1">IFERROR(__xludf.DUMMYFUNCTION("""COMPUTED_VALUE"""),"")</f>
        <v/>
      </c>
      <c r="N265" s="12" t="str">
        <f ca="1">IFERROR(__xludf.DUMMYFUNCTION("""COMPUTED_VALUE"""),"")</f>
        <v/>
      </c>
      <c r="O265" s="8" t="str">
        <f ca="1">IFERROR(__xludf.DUMMYFUNCTION("""COMPUTED_VALUE"""),"")</f>
        <v/>
      </c>
      <c r="P265" s="12" t="str">
        <f ca="1">IFERROR(__xludf.DUMMYFUNCTION("""COMPUTED_VALUE"""),"")</f>
        <v/>
      </c>
      <c r="Q265" s="12" t="str">
        <f ca="1">IFERROR(__xludf.DUMMYFUNCTION("""COMPUTED_VALUE"""),"")</f>
        <v/>
      </c>
      <c r="R265" s="8" t="str">
        <f ca="1">IFERROR(__xludf.DUMMYFUNCTION("""COMPUTED_VALUE"""),"")</f>
        <v/>
      </c>
      <c r="S265" s="3" t="str">
        <f ca="1">IFERROR(__xludf.DUMMYFUNCTION("""COMPUTED_VALUE"""),"")</f>
        <v/>
      </c>
      <c r="T265" s="8" t="str">
        <f ca="1">IFERROR(__xludf.DUMMYFUNCTION("""COMPUTED_VALUE"""),"")</f>
        <v/>
      </c>
      <c r="U265" s="3" t="str">
        <f ca="1">IFERROR(__xludf.DUMMYFUNCTION("""COMPUTED_VALUE"""),"")</f>
        <v/>
      </c>
      <c r="V265" s="8" t="str">
        <f ca="1">IFERROR(__xludf.DUMMYFUNCTION("""COMPUTED_VALUE"""),"")</f>
        <v/>
      </c>
      <c r="W265" s="3" t="str">
        <f ca="1">IFERROR(__xludf.DUMMYFUNCTION("""COMPUTED_VALUE"""),"")</f>
        <v/>
      </c>
      <c r="X265" s="3" t="str">
        <f ca="1">IFERROR(__xludf.DUMMYFUNCTION("""COMPUTED_VALUE"""),"")</f>
        <v/>
      </c>
      <c r="Y265" s="8" t="str">
        <f ca="1">IFERROR(__xludf.DUMMYFUNCTION("""COMPUTED_VALUE"""),"")</f>
        <v/>
      </c>
      <c r="Z265" s="3" t="str">
        <f ca="1">IFERROR(__xludf.DUMMYFUNCTION("""COMPUTED_VALUE"""),"")</f>
        <v/>
      </c>
      <c r="AA265" s="3" t="str">
        <f ca="1">IFERROR(__xludf.DUMMYFUNCTION("""COMPUTED_VALUE"""),"")</f>
        <v/>
      </c>
      <c r="AB265" s="3" t="str">
        <f ca="1">IFERROR(__xludf.DUMMYFUNCTION("""COMPUTED_VALUE"""),"")</f>
        <v/>
      </c>
      <c r="AC265" s="3" t="str">
        <f ca="1">IFERROR(__xludf.DUMMYFUNCTION("""COMPUTED_VALUE"""),"")</f>
        <v/>
      </c>
      <c r="AD265" s="15" t="str">
        <f ca="1">IFERROR(__xludf.DUMMYFUNCTION("""COMPUTED_VALUE"""),"")</f>
        <v/>
      </c>
    </row>
    <row r="266" spans="1:30" ht="12.75">
      <c r="A266" t="str">
        <f ca="1">IFERROR(__xludf.DUMMYFUNCTION("""COMPUTED_VALUE"""),"Lesotho")</f>
        <v>Lesotho</v>
      </c>
      <c r="B266" t="str">
        <f ca="1">IFERROR(__xludf.DUMMYFUNCTION("""COMPUTED_VALUE"""),"Africa")</f>
        <v>Africa</v>
      </c>
      <c r="C266" s="4" t="str">
        <f ca="1">IFERROR(__xludf.DUMMYFUNCTION("""COMPUTED_VALUE"""),"Letsie III")</f>
        <v>Letsie III</v>
      </c>
      <c r="D266" t="str">
        <f ca="1">IFERROR(__xludf.DUMMYFUNCTION("""COMPUTED_VALUE"""),"Head of state")</f>
        <v>Head of state</v>
      </c>
      <c r="E266" t="str">
        <f ca="1">IFERROR(__xludf.DUMMYFUNCTION("""COMPUTED_VALUE"""),"Male")</f>
        <v>Male</v>
      </c>
      <c r="F266" s="1">
        <f ca="1">IFERROR(__xludf.DUMMYFUNCTION("""COMPUTED_VALUE"""),54)</f>
        <v>54</v>
      </c>
      <c r="G266" t="str">
        <f ca="1">IFERROR(__xludf.DUMMYFUNCTION("""COMPUTED_VALUE"""),"King")</f>
        <v>King</v>
      </c>
      <c r="H266" s="10">
        <f ca="1">IFERROR(__xludf.DUMMYFUNCTION("""COMPUTED_VALUE"""),0)</f>
        <v>0</v>
      </c>
      <c r="I266" s="7" t="str">
        <f ca="1">IFERROR(__xludf.DUMMYFUNCTION("""COMPUTED_VALUE"""),"")</f>
        <v/>
      </c>
      <c r="J266" s="12" t="str">
        <f ca="1">IFERROR(__xludf.DUMMYFUNCTION("""COMPUTED_VALUE"""),"")</f>
        <v/>
      </c>
      <c r="K266" s="8" t="str">
        <f ca="1">IFERROR(__xludf.DUMMYFUNCTION("""COMPUTED_VALUE"""),"")</f>
        <v/>
      </c>
      <c r="L266" s="12" t="str">
        <f ca="1">IFERROR(__xludf.DUMMYFUNCTION("""COMPUTED_VALUE"""),"")</f>
        <v/>
      </c>
      <c r="M266" s="12" t="str">
        <f ca="1">IFERROR(__xludf.DUMMYFUNCTION("""COMPUTED_VALUE"""),"")</f>
        <v/>
      </c>
      <c r="N266" s="12" t="str">
        <f ca="1">IFERROR(__xludf.DUMMYFUNCTION("""COMPUTED_VALUE"""),"")</f>
        <v/>
      </c>
      <c r="O266" s="8" t="str">
        <f ca="1">IFERROR(__xludf.DUMMYFUNCTION("""COMPUTED_VALUE"""),"")</f>
        <v/>
      </c>
      <c r="P266" s="12" t="str">
        <f ca="1">IFERROR(__xludf.DUMMYFUNCTION("""COMPUTED_VALUE"""),"")</f>
        <v/>
      </c>
      <c r="Q266" s="12" t="str">
        <f ca="1">IFERROR(__xludf.DUMMYFUNCTION("""COMPUTED_VALUE"""),"")</f>
        <v/>
      </c>
      <c r="R266" s="8" t="str">
        <f ca="1">IFERROR(__xludf.DUMMYFUNCTION("""COMPUTED_VALUE"""),"")</f>
        <v/>
      </c>
      <c r="S266" s="3" t="str">
        <f ca="1">IFERROR(__xludf.DUMMYFUNCTION("""COMPUTED_VALUE"""),"")</f>
        <v/>
      </c>
      <c r="T266" s="8" t="str">
        <f ca="1">IFERROR(__xludf.DUMMYFUNCTION("""COMPUTED_VALUE"""),"")</f>
        <v/>
      </c>
      <c r="U266" s="3" t="str">
        <f ca="1">IFERROR(__xludf.DUMMYFUNCTION("""COMPUTED_VALUE"""),"")</f>
        <v/>
      </c>
      <c r="V266" s="8" t="str">
        <f ca="1">IFERROR(__xludf.DUMMYFUNCTION("""COMPUTED_VALUE"""),"")</f>
        <v/>
      </c>
      <c r="W266" s="3" t="str">
        <f ca="1">IFERROR(__xludf.DUMMYFUNCTION("""COMPUTED_VALUE"""),"")</f>
        <v/>
      </c>
      <c r="X266" s="3" t="str">
        <f ca="1">IFERROR(__xludf.DUMMYFUNCTION("""COMPUTED_VALUE"""),"")</f>
        <v/>
      </c>
      <c r="Y266" s="8" t="str">
        <f ca="1">IFERROR(__xludf.DUMMYFUNCTION("""COMPUTED_VALUE"""),"")</f>
        <v/>
      </c>
      <c r="Z266" s="3" t="str">
        <f ca="1">IFERROR(__xludf.DUMMYFUNCTION("""COMPUTED_VALUE"""),"")</f>
        <v/>
      </c>
      <c r="AA266" s="3" t="str">
        <f ca="1">IFERROR(__xludf.DUMMYFUNCTION("""COMPUTED_VALUE"""),"")</f>
        <v/>
      </c>
      <c r="AB266" s="3" t="str">
        <f ca="1">IFERROR(__xludf.DUMMYFUNCTION("""COMPUTED_VALUE"""),"")</f>
        <v/>
      </c>
      <c r="AC266" s="3" t="str">
        <f ca="1">IFERROR(__xludf.DUMMYFUNCTION("""COMPUTED_VALUE"""),"")</f>
        <v/>
      </c>
      <c r="AD266" s="15" t="str">
        <f ca="1">IFERROR(__xludf.DUMMYFUNCTION("""COMPUTED_VALUE"""),"")</f>
        <v/>
      </c>
    </row>
    <row r="267" spans="1:30" ht="12.75">
      <c r="A267" t="str">
        <f ca="1">IFERROR(__xludf.DUMMYFUNCTION("""COMPUTED_VALUE"""),"Liberia")</f>
        <v>Liberia</v>
      </c>
      <c r="B267" t="str">
        <f ca="1">IFERROR(__xludf.DUMMYFUNCTION("""COMPUTED_VALUE"""),"Africa")</f>
        <v>Africa</v>
      </c>
      <c r="C267" s="4" t="str">
        <f ca="1">IFERROR(__xludf.DUMMYFUNCTION("""COMPUTED_VALUE"""),"Ellen Johnson Sirleaf")</f>
        <v>Ellen Johnson Sirleaf</v>
      </c>
      <c r="D267" t="str">
        <f ca="1">IFERROR(__xludf.DUMMYFUNCTION("""COMPUTED_VALUE"""),"Head of both state and government")</f>
        <v>Head of both state and government</v>
      </c>
      <c r="E267" t="str">
        <f ca="1">IFERROR(__xludf.DUMMYFUNCTION("""COMPUTED_VALUE"""),"Female")</f>
        <v>Female</v>
      </c>
      <c r="F267" s="1">
        <f ca="1">IFERROR(__xludf.DUMMYFUNCTION("""COMPUTED_VALUE"""),79)</f>
        <v>79</v>
      </c>
      <c r="G267" t="str">
        <f ca="1">IFERROR(__xludf.DUMMYFUNCTION("""COMPUTED_VALUE"""),"President")</f>
        <v>President</v>
      </c>
      <c r="H267" s="10">
        <f ca="1">IFERROR(__xludf.DUMMYFUNCTION("""COMPUTED_VALUE"""),0)</f>
        <v>0</v>
      </c>
      <c r="I267" s="7" t="str">
        <f ca="1">IFERROR(__xludf.DUMMYFUNCTION("""COMPUTED_VALUE"""),"")</f>
        <v/>
      </c>
      <c r="J267" s="12" t="str">
        <f ca="1">IFERROR(__xludf.DUMMYFUNCTION("""COMPUTED_VALUE"""),"")</f>
        <v/>
      </c>
      <c r="K267" s="8" t="str">
        <f ca="1">IFERROR(__xludf.DUMMYFUNCTION("""COMPUTED_VALUE"""),"")</f>
        <v/>
      </c>
      <c r="L267" s="12" t="str">
        <f ca="1">IFERROR(__xludf.DUMMYFUNCTION("""COMPUTED_VALUE"""),"")</f>
        <v/>
      </c>
      <c r="M267" s="12" t="str">
        <f ca="1">IFERROR(__xludf.DUMMYFUNCTION("""COMPUTED_VALUE"""),"")</f>
        <v/>
      </c>
      <c r="N267" s="12" t="str">
        <f ca="1">IFERROR(__xludf.DUMMYFUNCTION("""COMPUTED_VALUE"""),"")</f>
        <v/>
      </c>
      <c r="O267" s="8" t="str">
        <f ca="1">IFERROR(__xludf.DUMMYFUNCTION("""COMPUTED_VALUE"""),"")</f>
        <v/>
      </c>
      <c r="P267" s="12" t="str">
        <f ca="1">IFERROR(__xludf.DUMMYFUNCTION("""COMPUTED_VALUE"""),"")</f>
        <v/>
      </c>
      <c r="Q267" s="12" t="str">
        <f ca="1">IFERROR(__xludf.DUMMYFUNCTION("""COMPUTED_VALUE"""),"")</f>
        <v/>
      </c>
      <c r="R267" s="8" t="str">
        <f ca="1">IFERROR(__xludf.DUMMYFUNCTION("""COMPUTED_VALUE"""),"")</f>
        <v/>
      </c>
      <c r="S267" s="3" t="str">
        <f ca="1">IFERROR(__xludf.DUMMYFUNCTION("""COMPUTED_VALUE"""),"")</f>
        <v/>
      </c>
      <c r="T267" s="8" t="str">
        <f ca="1">IFERROR(__xludf.DUMMYFUNCTION("""COMPUTED_VALUE"""),"")</f>
        <v/>
      </c>
      <c r="U267" s="3" t="str">
        <f ca="1">IFERROR(__xludf.DUMMYFUNCTION("""COMPUTED_VALUE"""),"")</f>
        <v/>
      </c>
      <c r="V267" s="8" t="str">
        <f ca="1">IFERROR(__xludf.DUMMYFUNCTION("""COMPUTED_VALUE"""),"")</f>
        <v/>
      </c>
      <c r="W267" s="3" t="str">
        <f ca="1">IFERROR(__xludf.DUMMYFUNCTION("""COMPUTED_VALUE"""),"")</f>
        <v/>
      </c>
      <c r="X267" s="3" t="str">
        <f ca="1">IFERROR(__xludf.DUMMYFUNCTION("""COMPUTED_VALUE"""),"")</f>
        <v/>
      </c>
      <c r="Y267" s="8" t="str">
        <f ca="1">IFERROR(__xludf.DUMMYFUNCTION("""COMPUTED_VALUE"""),"")</f>
        <v/>
      </c>
      <c r="Z267" s="3" t="str">
        <f ca="1">IFERROR(__xludf.DUMMYFUNCTION("""COMPUTED_VALUE"""),"")</f>
        <v/>
      </c>
      <c r="AA267" s="3" t="str">
        <f ca="1">IFERROR(__xludf.DUMMYFUNCTION("""COMPUTED_VALUE"""),"")</f>
        <v/>
      </c>
      <c r="AB267" s="3" t="str">
        <f ca="1">IFERROR(__xludf.DUMMYFUNCTION("""COMPUTED_VALUE"""),"")</f>
        <v/>
      </c>
      <c r="AC267" s="3" t="str">
        <f ca="1">IFERROR(__xludf.DUMMYFUNCTION("""COMPUTED_VALUE"""),"")</f>
        <v/>
      </c>
      <c r="AD267" s="15" t="str">
        <f ca="1">IFERROR(__xludf.DUMMYFUNCTION("""COMPUTED_VALUE"""),"")</f>
        <v/>
      </c>
    </row>
    <row r="268" spans="1:30" ht="12.75">
      <c r="A268" t="str">
        <f ca="1">IFERROR(__xludf.DUMMYFUNCTION("""COMPUTED_VALUE"""),"Libya")</f>
        <v>Libya</v>
      </c>
      <c r="B268" t="str">
        <f ca="1">IFERROR(__xludf.DUMMYFUNCTION("""COMPUTED_VALUE"""),"Africa")</f>
        <v>Africa</v>
      </c>
      <c r="C268" s="4" t="str">
        <f ca="1">IFERROR(__xludf.DUMMYFUNCTION("""COMPUTED_VALUE"""),"Fayez al-Sarraj")</f>
        <v>Fayez al-Sarraj</v>
      </c>
      <c r="D268" t="str">
        <f ca="1">IFERROR(__xludf.DUMMYFUNCTION("""COMPUTED_VALUE"""),"Head of both state and government")</f>
        <v>Head of both state and government</v>
      </c>
      <c r="E268" t="str">
        <f ca="1">IFERROR(__xludf.DUMMYFUNCTION("""COMPUTED_VALUE"""),"Male")</f>
        <v>Male</v>
      </c>
      <c r="F268" s="1">
        <f ca="1">IFERROR(__xludf.DUMMYFUNCTION("""COMPUTED_VALUE"""),57)</f>
        <v>57</v>
      </c>
      <c r="G268" t="str">
        <f ca="1">IFERROR(__xludf.DUMMYFUNCTION("""COMPUTED_VALUE"""),"Chairman of the Presidential Council, Prime Minister")</f>
        <v>Chairman of the Presidential Council, Prime Minister</v>
      </c>
      <c r="H268" s="10">
        <f ca="1">IFERROR(__xludf.DUMMYFUNCTION("""COMPUTED_VALUE"""),0)</f>
        <v>0</v>
      </c>
      <c r="I268" s="7" t="str">
        <f ca="1">IFERROR(__xludf.DUMMYFUNCTION("""COMPUTED_VALUE"""),"")</f>
        <v/>
      </c>
      <c r="J268" s="12" t="str">
        <f ca="1">IFERROR(__xludf.DUMMYFUNCTION("""COMPUTED_VALUE"""),"")</f>
        <v/>
      </c>
      <c r="K268" s="8" t="str">
        <f ca="1">IFERROR(__xludf.DUMMYFUNCTION("""COMPUTED_VALUE"""),"")</f>
        <v/>
      </c>
      <c r="L268" s="12" t="str">
        <f ca="1">IFERROR(__xludf.DUMMYFUNCTION("""COMPUTED_VALUE"""),"")</f>
        <v/>
      </c>
      <c r="M268" s="12" t="str">
        <f ca="1">IFERROR(__xludf.DUMMYFUNCTION("""COMPUTED_VALUE"""),"")</f>
        <v/>
      </c>
      <c r="N268" s="12" t="str">
        <f ca="1">IFERROR(__xludf.DUMMYFUNCTION("""COMPUTED_VALUE"""),"")</f>
        <v/>
      </c>
      <c r="O268" s="8" t="str">
        <f ca="1">IFERROR(__xludf.DUMMYFUNCTION("""COMPUTED_VALUE"""),"")</f>
        <v/>
      </c>
      <c r="P268" s="12" t="str">
        <f ca="1">IFERROR(__xludf.DUMMYFUNCTION("""COMPUTED_VALUE"""),"")</f>
        <v/>
      </c>
      <c r="Q268" s="12" t="str">
        <f ca="1">IFERROR(__xludf.DUMMYFUNCTION("""COMPUTED_VALUE"""),"")</f>
        <v/>
      </c>
      <c r="R268" s="8" t="str">
        <f ca="1">IFERROR(__xludf.DUMMYFUNCTION("""COMPUTED_VALUE"""),"")</f>
        <v/>
      </c>
      <c r="S268" s="3" t="str">
        <f ca="1">IFERROR(__xludf.DUMMYFUNCTION("""COMPUTED_VALUE"""),"")</f>
        <v/>
      </c>
      <c r="T268" s="8" t="str">
        <f ca="1">IFERROR(__xludf.DUMMYFUNCTION("""COMPUTED_VALUE"""),"")</f>
        <v/>
      </c>
      <c r="U268" s="3" t="str">
        <f ca="1">IFERROR(__xludf.DUMMYFUNCTION("""COMPUTED_VALUE"""),"")</f>
        <v/>
      </c>
      <c r="V268" s="8" t="str">
        <f ca="1">IFERROR(__xludf.DUMMYFUNCTION("""COMPUTED_VALUE"""),"")</f>
        <v/>
      </c>
      <c r="W268" s="3" t="str">
        <f ca="1">IFERROR(__xludf.DUMMYFUNCTION("""COMPUTED_VALUE"""),"")</f>
        <v/>
      </c>
      <c r="X268" s="3" t="str">
        <f ca="1">IFERROR(__xludf.DUMMYFUNCTION("""COMPUTED_VALUE"""),"")</f>
        <v/>
      </c>
      <c r="Y268" s="8" t="str">
        <f ca="1">IFERROR(__xludf.DUMMYFUNCTION("""COMPUTED_VALUE"""),"")</f>
        <v/>
      </c>
      <c r="Z268" s="3" t="str">
        <f ca="1">IFERROR(__xludf.DUMMYFUNCTION("""COMPUTED_VALUE"""),"")</f>
        <v/>
      </c>
      <c r="AA268" s="3" t="str">
        <f ca="1">IFERROR(__xludf.DUMMYFUNCTION("""COMPUTED_VALUE"""),"")</f>
        <v/>
      </c>
      <c r="AB268" s="3" t="str">
        <f ca="1">IFERROR(__xludf.DUMMYFUNCTION("""COMPUTED_VALUE"""),"")</f>
        <v/>
      </c>
      <c r="AC268" s="3" t="str">
        <f ca="1">IFERROR(__xludf.DUMMYFUNCTION("""COMPUTED_VALUE"""),"")</f>
        <v/>
      </c>
      <c r="AD268" s="15" t="str">
        <f ca="1">IFERROR(__xludf.DUMMYFUNCTION("""COMPUTED_VALUE"""),"")</f>
        <v/>
      </c>
    </row>
    <row r="269" spans="1:30" ht="12.75">
      <c r="A269" t="str">
        <f ca="1">IFERROR(__xludf.DUMMYFUNCTION("""COMPUTED_VALUE"""),"Liechtenstein")</f>
        <v>Liechtenstein</v>
      </c>
      <c r="B269" t="str">
        <f ca="1">IFERROR(__xludf.DUMMYFUNCTION("""COMPUTED_VALUE"""),"Europe")</f>
        <v>Europe</v>
      </c>
      <c r="C269" s="4" t="str">
        <f ca="1">IFERROR(__xludf.DUMMYFUNCTION("""COMPUTED_VALUE"""),"Hans-Adam II")</f>
        <v>Hans-Adam II</v>
      </c>
      <c r="D269" t="str">
        <f ca="1">IFERROR(__xludf.DUMMYFUNCTION("""COMPUTED_VALUE"""),"Head of state")</f>
        <v>Head of state</v>
      </c>
      <c r="E269" t="str">
        <f ca="1">IFERROR(__xludf.DUMMYFUNCTION("""COMPUTED_VALUE"""),"Male")</f>
        <v>Male</v>
      </c>
      <c r="F269" s="1">
        <f ca="1">IFERROR(__xludf.DUMMYFUNCTION("""COMPUTED_VALUE"""),72)</f>
        <v>72</v>
      </c>
      <c r="G269" t="str">
        <f ca="1">IFERROR(__xludf.DUMMYFUNCTION("""COMPUTED_VALUE"""),"Prince Regnant")</f>
        <v>Prince Regnant</v>
      </c>
      <c r="H269" s="10">
        <f ca="1">IFERROR(__xludf.DUMMYFUNCTION("""COMPUTED_VALUE"""),0)</f>
        <v>0</v>
      </c>
      <c r="I269" s="7" t="str">
        <f ca="1">IFERROR(__xludf.DUMMYFUNCTION("""COMPUTED_VALUE"""),"")</f>
        <v/>
      </c>
      <c r="J269" s="12" t="str">
        <f ca="1">IFERROR(__xludf.DUMMYFUNCTION("""COMPUTED_VALUE"""),"")</f>
        <v/>
      </c>
      <c r="K269" s="8" t="str">
        <f ca="1">IFERROR(__xludf.DUMMYFUNCTION("""COMPUTED_VALUE"""),"")</f>
        <v/>
      </c>
      <c r="L269" s="12" t="str">
        <f ca="1">IFERROR(__xludf.DUMMYFUNCTION("""COMPUTED_VALUE"""),"")</f>
        <v/>
      </c>
      <c r="M269" s="12" t="str">
        <f ca="1">IFERROR(__xludf.DUMMYFUNCTION("""COMPUTED_VALUE"""),"")</f>
        <v/>
      </c>
      <c r="N269" s="12" t="str">
        <f ca="1">IFERROR(__xludf.DUMMYFUNCTION("""COMPUTED_VALUE"""),"")</f>
        <v/>
      </c>
      <c r="O269" s="8" t="str">
        <f ca="1">IFERROR(__xludf.DUMMYFUNCTION("""COMPUTED_VALUE"""),"")</f>
        <v/>
      </c>
      <c r="P269" s="12" t="str">
        <f ca="1">IFERROR(__xludf.DUMMYFUNCTION("""COMPUTED_VALUE"""),"")</f>
        <v/>
      </c>
      <c r="Q269" s="12" t="str">
        <f ca="1">IFERROR(__xludf.DUMMYFUNCTION("""COMPUTED_VALUE"""),"")</f>
        <v/>
      </c>
      <c r="R269" s="8" t="str">
        <f ca="1">IFERROR(__xludf.DUMMYFUNCTION("""COMPUTED_VALUE"""),"")</f>
        <v/>
      </c>
      <c r="S269" s="3" t="str">
        <f ca="1">IFERROR(__xludf.DUMMYFUNCTION("""COMPUTED_VALUE"""),"")</f>
        <v/>
      </c>
      <c r="T269" s="8" t="str">
        <f ca="1">IFERROR(__xludf.DUMMYFUNCTION("""COMPUTED_VALUE"""),"")</f>
        <v/>
      </c>
      <c r="U269" s="3" t="str">
        <f ca="1">IFERROR(__xludf.DUMMYFUNCTION("""COMPUTED_VALUE"""),"")</f>
        <v/>
      </c>
      <c r="V269" s="8" t="str">
        <f ca="1">IFERROR(__xludf.DUMMYFUNCTION("""COMPUTED_VALUE"""),"")</f>
        <v/>
      </c>
      <c r="W269" s="3" t="str">
        <f ca="1">IFERROR(__xludf.DUMMYFUNCTION("""COMPUTED_VALUE"""),"")</f>
        <v/>
      </c>
      <c r="X269" s="3" t="str">
        <f ca="1">IFERROR(__xludf.DUMMYFUNCTION("""COMPUTED_VALUE"""),"")</f>
        <v/>
      </c>
      <c r="Y269" s="8" t="str">
        <f ca="1">IFERROR(__xludf.DUMMYFUNCTION("""COMPUTED_VALUE"""),"")</f>
        <v/>
      </c>
      <c r="Z269" s="3" t="str">
        <f ca="1">IFERROR(__xludf.DUMMYFUNCTION("""COMPUTED_VALUE"""),"")</f>
        <v/>
      </c>
      <c r="AA269" s="3" t="str">
        <f ca="1">IFERROR(__xludf.DUMMYFUNCTION("""COMPUTED_VALUE"""),"")</f>
        <v/>
      </c>
      <c r="AB269" s="3" t="str">
        <f ca="1">IFERROR(__xludf.DUMMYFUNCTION("""COMPUTED_VALUE"""),"")</f>
        <v/>
      </c>
      <c r="AC269" s="3" t="str">
        <f ca="1">IFERROR(__xludf.DUMMYFUNCTION("""COMPUTED_VALUE"""),"")</f>
        <v/>
      </c>
      <c r="AD269" s="15" t="str">
        <f ca="1">IFERROR(__xludf.DUMMYFUNCTION("""COMPUTED_VALUE"""),"")</f>
        <v/>
      </c>
    </row>
    <row r="270" spans="1:30" ht="12.75">
      <c r="A270" t="str">
        <f ca="1">IFERROR(__xludf.DUMMYFUNCTION("""COMPUTED_VALUE"""),"Liechtenstein")</f>
        <v>Liechtenstein</v>
      </c>
      <c r="B270" t="str">
        <f ca="1">IFERROR(__xludf.DUMMYFUNCTION("""COMPUTED_VALUE"""),"Europe")</f>
        <v>Europe</v>
      </c>
      <c r="C270" s="4" t="str">
        <f ca="1">IFERROR(__xludf.DUMMYFUNCTION("""COMPUTED_VALUE"""),"Alois")</f>
        <v>Alois</v>
      </c>
      <c r="D270" t="str">
        <f ca="1">IFERROR(__xludf.DUMMYFUNCTION("""COMPUTED_VALUE"""),"Head of state")</f>
        <v>Head of state</v>
      </c>
      <c r="E270" t="str">
        <f ca="1">IFERROR(__xludf.DUMMYFUNCTION("""COMPUTED_VALUE"""),"Male")</f>
        <v>Male</v>
      </c>
      <c r="F270" s="1">
        <f ca="1">IFERROR(__xludf.DUMMYFUNCTION("""COMPUTED_VALUE"""),49)</f>
        <v>49</v>
      </c>
      <c r="G270" t="str">
        <f ca="1">IFERROR(__xludf.DUMMYFUNCTION("""COMPUTED_VALUE"""),"Hereditary Prince, Regent")</f>
        <v>Hereditary Prince, Regent</v>
      </c>
      <c r="H270" s="10">
        <f ca="1">IFERROR(__xludf.DUMMYFUNCTION("""COMPUTED_VALUE"""),0)</f>
        <v>0</v>
      </c>
      <c r="I270" s="7" t="str">
        <f ca="1">IFERROR(__xludf.DUMMYFUNCTION("""COMPUTED_VALUE"""),"")</f>
        <v/>
      </c>
      <c r="J270" s="12" t="str">
        <f ca="1">IFERROR(__xludf.DUMMYFUNCTION("""COMPUTED_VALUE"""),"")</f>
        <v/>
      </c>
      <c r="K270" s="8" t="str">
        <f ca="1">IFERROR(__xludf.DUMMYFUNCTION("""COMPUTED_VALUE"""),"")</f>
        <v/>
      </c>
      <c r="L270" s="12" t="str">
        <f ca="1">IFERROR(__xludf.DUMMYFUNCTION("""COMPUTED_VALUE"""),"")</f>
        <v/>
      </c>
      <c r="M270" s="12" t="str">
        <f ca="1">IFERROR(__xludf.DUMMYFUNCTION("""COMPUTED_VALUE"""),"")</f>
        <v/>
      </c>
      <c r="N270" s="12" t="str">
        <f ca="1">IFERROR(__xludf.DUMMYFUNCTION("""COMPUTED_VALUE"""),"")</f>
        <v/>
      </c>
      <c r="O270" s="8" t="str">
        <f ca="1">IFERROR(__xludf.DUMMYFUNCTION("""COMPUTED_VALUE"""),"")</f>
        <v/>
      </c>
      <c r="P270" s="12" t="str">
        <f ca="1">IFERROR(__xludf.DUMMYFUNCTION("""COMPUTED_VALUE"""),"")</f>
        <v/>
      </c>
      <c r="Q270" s="12" t="str">
        <f ca="1">IFERROR(__xludf.DUMMYFUNCTION("""COMPUTED_VALUE"""),"")</f>
        <v/>
      </c>
      <c r="R270" s="8" t="str">
        <f ca="1">IFERROR(__xludf.DUMMYFUNCTION("""COMPUTED_VALUE"""),"")</f>
        <v/>
      </c>
      <c r="S270" s="3" t="str">
        <f ca="1">IFERROR(__xludf.DUMMYFUNCTION("""COMPUTED_VALUE"""),"")</f>
        <v/>
      </c>
      <c r="T270" s="8" t="str">
        <f ca="1">IFERROR(__xludf.DUMMYFUNCTION("""COMPUTED_VALUE"""),"")</f>
        <v/>
      </c>
      <c r="U270" s="3" t="str">
        <f ca="1">IFERROR(__xludf.DUMMYFUNCTION("""COMPUTED_VALUE"""),"")</f>
        <v/>
      </c>
      <c r="V270" s="8" t="str">
        <f ca="1">IFERROR(__xludf.DUMMYFUNCTION("""COMPUTED_VALUE"""),"")</f>
        <v/>
      </c>
      <c r="W270" s="3" t="str">
        <f ca="1">IFERROR(__xludf.DUMMYFUNCTION("""COMPUTED_VALUE"""),"")</f>
        <v/>
      </c>
      <c r="X270" s="3" t="str">
        <f ca="1">IFERROR(__xludf.DUMMYFUNCTION("""COMPUTED_VALUE"""),"")</f>
        <v/>
      </c>
      <c r="Y270" s="8" t="str">
        <f ca="1">IFERROR(__xludf.DUMMYFUNCTION("""COMPUTED_VALUE"""),"")</f>
        <v/>
      </c>
      <c r="Z270" s="3" t="str">
        <f ca="1">IFERROR(__xludf.DUMMYFUNCTION("""COMPUTED_VALUE"""),"")</f>
        <v/>
      </c>
      <c r="AA270" s="3" t="str">
        <f ca="1">IFERROR(__xludf.DUMMYFUNCTION("""COMPUTED_VALUE"""),"")</f>
        <v/>
      </c>
      <c r="AB270" s="3" t="str">
        <f ca="1">IFERROR(__xludf.DUMMYFUNCTION("""COMPUTED_VALUE"""),"")</f>
        <v/>
      </c>
      <c r="AC270" s="3" t="str">
        <f ca="1">IFERROR(__xludf.DUMMYFUNCTION("""COMPUTED_VALUE"""),"")</f>
        <v/>
      </c>
      <c r="AD270" s="15" t="str">
        <f ca="1">IFERROR(__xludf.DUMMYFUNCTION("""COMPUTED_VALUE"""),"")</f>
        <v/>
      </c>
    </row>
    <row r="271" spans="1:30" ht="12.75">
      <c r="A271" t="str">
        <f ca="1">IFERROR(__xludf.DUMMYFUNCTION("""COMPUTED_VALUE"""),"Liechtenstein")</f>
        <v>Liechtenstein</v>
      </c>
      <c r="B271" t="str">
        <f ca="1">IFERROR(__xludf.DUMMYFUNCTION("""COMPUTED_VALUE"""),"Europe")</f>
        <v>Europe</v>
      </c>
      <c r="C271" s="4" t="str">
        <f ca="1">IFERROR(__xludf.DUMMYFUNCTION("""COMPUTED_VALUE"""),"Adrian Hasler")</f>
        <v>Adrian Hasler</v>
      </c>
      <c r="D271" t="str">
        <f ca="1">IFERROR(__xludf.DUMMYFUNCTION("""COMPUTED_VALUE"""),"Head of government")</f>
        <v>Head of government</v>
      </c>
      <c r="E271" t="str">
        <f ca="1">IFERROR(__xludf.DUMMYFUNCTION("""COMPUTED_VALUE"""),"Male")</f>
        <v>Male</v>
      </c>
      <c r="F271" s="1">
        <f ca="1">IFERROR(__xludf.DUMMYFUNCTION("""COMPUTED_VALUE"""),53)</f>
        <v>53</v>
      </c>
      <c r="G271" t="str">
        <f ca="1">IFERROR(__xludf.DUMMYFUNCTION("""COMPUTED_VALUE"""),"Prime Minister")</f>
        <v>Prime Minister</v>
      </c>
      <c r="H271" s="10">
        <f ca="1">IFERROR(__xludf.DUMMYFUNCTION("""COMPUTED_VALUE"""),0)</f>
        <v>0</v>
      </c>
      <c r="I271" s="7" t="str">
        <f ca="1">IFERROR(__xludf.DUMMYFUNCTION("""COMPUTED_VALUE"""),"")</f>
        <v/>
      </c>
      <c r="J271" s="12" t="str">
        <f ca="1">IFERROR(__xludf.DUMMYFUNCTION("""COMPUTED_VALUE"""),"")</f>
        <v/>
      </c>
      <c r="K271" s="8" t="str">
        <f ca="1">IFERROR(__xludf.DUMMYFUNCTION("""COMPUTED_VALUE"""),"")</f>
        <v/>
      </c>
      <c r="L271" s="12" t="str">
        <f ca="1">IFERROR(__xludf.DUMMYFUNCTION("""COMPUTED_VALUE"""),"")</f>
        <v/>
      </c>
      <c r="M271" s="12" t="str">
        <f ca="1">IFERROR(__xludf.DUMMYFUNCTION("""COMPUTED_VALUE"""),"")</f>
        <v/>
      </c>
      <c r="N271" s="12" t="str">
        <f ca="1">IFERROR(__xludf.DUMMYFUNCTION("""COMPUTED_VALUE"""),"")</f>
        <v/>
      </c>
      <c r="O271" s="8" t="str">
        <f ca="1">IFERROR(__xludf.DUMMYFUNCTION("""COMPUTED_VALUE"""),"")</f>
        <v/>
      </c>
      <c r="P271" s="12" t="str">
        <f ca="1">IFERROR(__xludf.DUMMYFUNCTION("""COMPUTED_VALUE"""),"")</f>
        <v/>
      </c>
      <c r="Q271" s="12" t="str">
        <f ca="1">IFERROR(__xludf.DUMMYFUNCTION("""COMPUTED_VALUE"""),"")</f>
        <v/>
      </c>
      <c r="R271" s="8" t="str">
        <f ca="1">IFERROR(__xludf.DUMMYFUNCTION("""COMPUTED_VALUE"""),"")</f>
        <v/>
      </c>
      <c r="S271" s="3" t="str">
        <f ca="1">IFERROR(__xludf.DUMMYFUNCTION("""COMPUTED_VALUE"""),"")</f>
        <v/>
      </c>
      <c r="T271" s="8" t="str">
        <f ca="1">IFERROR(__xludf.DUMMYFUNCTION("""COMPUTED_VALUE"""),"")</f>
        <v/>
      </c>
      <c r="U271" s="3" t="str">
        <f ca="1">IFERROR(__xludf.DUMMYFUNCTION("""COMPUTED_VALUE"""),"")</f>
        <v/>
      </c>
      <c r="V271" s="8" t="str">
        <f ca="1">IFERROR(__xludf.DUMMYFUNCTION("""COMPUTED_VALUE"""),"")</f>
        <v/>
      </c>
      <c r="W271" s="3" t="str">
        <f ca="1">IFERROR(__xludf.DUMMYFUNCTION("""COMPUTED_VALUE"""),"")</f>
        <v/>
      </c>
      <c r="X271" s="3" t="str">
        <f ca="1">IFERROR(__xludf.DUMMYFUNCTION("""COMPUTED_VALUE"""),"")</f>
        <v/>
      </c>
      <c r="Y271" s="8" t="str">
        <f ca="1">IFERROR(__xludf.DUMMYFUNCTION("""COMPUTED_VALUE"""),"")</f>
        <v/>
      </c>
      <c r="Z271" s="3" t="str">
        <f ca="1">IFERROR(__xludf.DUMMYFUNCTION("""COMPUTED_VALUE"""),"")</f>
        <v/>
      </c>
      <c r="AA271" s="3" t="str">
        <f ca="1">IFERROR(__xludf.DUMMYFUNCTION("""COMPUTED_VALUE"""),"")</f>
        <v/>
      </c>
      <c r="AB271" s="3" t="str">
        <f ca="1">IFERROR(__xludf.DUMMYFUNCTION("""COMPUTED_VALUE"""),"")</f>
        <v/>
      </c>
      <c r="AC271" s="3" t="str">
        <f ca="1">IFERROR(__xludf.DUMMYFUNCTION("""COMPUTED_VALUE"""),"")</f>
        <v/>
      </c>
      <c r="AD271" s="15" t="str">
        <f ca="1">IFERROR(__xludf.DUMMYFUNCTION("""COMPUTED_VALUE"""),"")</f>
        <v/>
      </c>
    </row>
    <row r="272" spans="1:30" ht="12.75">
      <c r="A272" t="str">
        <f ca="1">IFERROR(__xludf.DUMMYFUNCTION("""COMPUTED_VALUE"""),"Lithuania")</f>
        <v>Lithuania</v>
      </c>
      <c r="B272" t="str">
        <f ca="1">IFERROR(__xludf.DUMMYFUNCTION("""COMPUTED_VALUE"""),"Europe")</f>
        <v>Europe</v>
      </c>
      <c r="C272" s="4" t="str">
        <f ca="1">IFERROR(__xludf.DUMMYFUNCTION("""COMPUTED_VALUE"""),"Saulius Skvernelis")</f>
        <v>Saulius Skvernelis</v>
      </c>
      <c r="D272" t="str">
        <f ca="1">IFERROR(__xludf.DUMMYFUNCTION("""COMPUTED_VALUE"""),"Head of government")</f>
        <v>Head of government</v>
      </c>
      <c r="E272" t="str">
        <f ca="1">IFERROR(__xludf.DUMMYFUNCTION("""COMPUTED_VALUE"""),"Male")</f>
        <v>Male</v>
      </c>
      <c r="F272" s="1">
        <f ca="1">IFERROR(__xludf.DUMMYFUNCTION("""COMPUTED_VALUE"""),47)</f>
        <v>47</v>
      </c>
      <c r="G272" t="str">
        <f ca="1">IFERROR(__xludf.DUMMYFUNCTION("""COMPUTED_VALUE"""),"Prime Minister")</f>
        <v>Prime Minister</v>
      </c>
      <c r="H272" s="10">
        <f ca="1">IFERROR(__xludf.DUMMYFUNCTION("""COMPUTED_VALUE"""),0)</f>
        <v>0</v>
      </c>
      <c r="I272" s="7" t="str">
        <f ca="1">IFERROR(__xludf.DUMMYFUNCTION("""COMPUTED_VALUE"""),"")</f>
        <v/>
      </c>
      <c r="J272" s="12" t="str">
        <f ca="1">IFERROR(__xludf.DUMMYFUNCTION("""COMPUTED_VALUE"""),"")</f>
        <v/>
      </c>
      <c r="K272" s="8" t="str">
        <f ca="1">IFERROR(__xludf.DUMMYFUNCTION("""COMPUTED_VALUE"""),"")</f>
        <v/>
      </c>
      <c r="L272" s="12" t="str">
        <f ca="1">IFERROR(__xludf.DUMMYFUNCTION("""COMPUTED_VALUE"""),"")</f>
        <v/>
      </c>
      <c r="M272" s="12" t="str">
        <f ca="1">IFERROR(__xludf.DUMMYFUNCTION("""COMPUTED_VALUE"""),"")</f>
        <v/>
      </c>
      <c r="N272" s="12" t="str">
        <f ca="1">IFERROR(__xludf.DUMMYFUNCTION("""COMPUTED_VALUE"""),"")</f>
        <v/>
      </c>
      <c r="O272" s="8" t="str">
        <f ca="1">IFERROR(__xludf.DUMMYFUNCTION("""COMPUTED_VALUE"""),"")</f>
        <v/>
      </c>
      <c r="P272" s="12" t="str">
        <f ca="1">IFERROR(__xludf.DUMMYFUNCTION("""COMPUTED_VALUE"""),"")</f>
        <v/>
      </c>
      <c r="Q272" s="12" t="str">
        <f ca="1">IFERROR(__xludf.DUMMYFUNCTION("""COMPUTED_VALUE"""),"")</f>
        <v/>
      </c>
      <c r="R272" s="8" t="str">
        <f ca="1">IFERROR(__xludf.DUMMYFUNCTION("""COMPUTED_VALUE"""),"")</f>
        <v/>
      </c>
      <c r="S272" s="3" t="str">
        <f ca="1">IFERROR(__xludf.DUMMYFUNCTION("""COMPUTED_VALUE"""),"")</f>
        <v/>
      </c>
      <c r="T272" s="8" t="str">
        <f ca="1">IFERROR(__xludf.DUMMYFUNCTION("""COMPUTED_VALUE"""),"")</f>
        <v/>
      </c>
      <c r="U272" s="3" t="str">
        <f ca="1">IFERROR(__xludf.DUMMYFUNCTION("""COMPUTED_VALUE"""),"")</f>
        <v/>
      </c>
      <c r="V272" s="8" t="str">
        <f ca="1">IFERROR(__xludf.DUMMYFUNCTION("""COMPUTED_VALUE"""),"")</f>
        <v/>
      </c>
      <c r="W272" s="3" t="str">
        <f ca="1">IFERROR(__xludf.DUMMYFUNCTION("""COMPUTED_VALUE"""),"")</f>
        <v/>
      </c>
      <c r="X272" s="3" t="str">
        <f ca="1">IFERROR(__xludf.DUMMYFUNCTION("""COMPUTED_VALUE"""),"")</f>
        <v/>
      </c>
      <c r="Y272" s="8" t="str">
        <f ca="1">IFERROR(__xludf.DUMMYFUNCTION("""COMPUTED_VALUE"""),"")</f>
        <v/>
      </c>
      <c r="Z272" s="3" t="str">
        <f ca="1">IFERROR(__xludf.DUMMYFUNCTION("""COMPUTED_VALUE"""),"")</f>
        <v/>
      </c>
      <c r="AA272" s="3" t="str">
        <f ca="1">IFERROR(__xludf.DUMMYFUNCTION("""COMPUTED_VALUE"""),"")</f>
        <v/>
      </c>
      <c r="AB272" s="3" t="str">
        <f ca="1">IFERROR(__xludf.DUMMYFUNCTION("""COMPUTED_VALUE"""),"")</f>
        <v/>
      </c>
      <c r="AC272" s="3" t="str">
        <f ca="1">IFERROR(__xludf.DUMMYFUNCTION("""COMPUTED_VALUE"""),"")</f>
        <v/>
      </c>
      <c r="AD272" s="15" t="str">
        <f ca="1">IFERROR(__xludf.DUMMYFUNCTION("""COMPUTED_VALUE"""),"")</f>
        <v/>
      </c>
    </row>
    <row r="273" spans="1:30" ht="12.75">
      <c r="A273" t="str">
        <f ca="1">IFERROR(__xludf.DUMMYFUNCTION("""COMPUTED_VALUE"""),"Luxembourg")</f>
        <v>Luxembourg</v>
      </c>
      <c r="B273" t="str">
        <f ca="1">IFERROR(__xludf.DUMMYFUNCTION("""COMPUTED_VALUE"""),"Europe")</f>
        <v>Europe</v>
      </c>
      <c r="C273" s="4" t="str">
        <f ca="1">IFERROR(__xludf.DUMMYFUNCTION("""COMPUTED_VALUE"""),"Henri")</f>
        <v>Henri</v>
      </c>
      <c r="D273" t="str">
        <f ca="1">IFERROR(__xludf.DUMMYFUNCTION("""COMPUTED_VALUE"""),"Head of state")</f>
        <v>Head of state</v>
      </c>
      <c r="E273" t="str">
        <f ca="1">IFERROR(__xludf.DUMMYFUNCTION("""COMPUTED_VALUE"""),"Male")</f>
        <v>Male</v>
      </c>
      <c r="F273" s="1">
        <f ca="1">IFERROR(__xludf.DUMMYFUNCTION("""COMPUTED_VALUE"""),62)</f>
        <v>62</v>
      </c>
      <c r="G273" t="str">
        <f ca="1">IFERROR(__xludf.DUMMYFUNCTION("""COMPUTED_VALUE"""),"Grand Duke")</f>
        <v>Grand Duke</v>
      </c>
      <c r="H273" s="10">
        <f ca="1">IFERROR(__xludf.DUMMYFUNCTION("""COMPUTED_VALUE"""),0)</f>
        <v>0</v>
      </c>
      <c r="I273" s="7" t="str">
        <f ca="1">IFERROR(__xludf.DUMMYFUNCTION("""COMPUTED_VALUE"""),"")</f>
        <v/>
      </c>
      <c r="J273" s="12" t="str">
        <f ca="1">IFERROR(__xludf.DUMMYFUNCTION("""COMPUTED_VALUE"""),"")</f>
        <v/>
      </c>
      <c r="K273" s="8" t="str">
        <f ca="1">IFERROR(__xludf.DUMMYFUNCTION("""COMPUTED_VALUE"""),"")</f>
        <v/>
      </c>
      <c r="L273" s="12" t="str">
        <f ca="1">IFERROR(__xludf.DUMMYFUNCTION("""COMPUTED_VALUE"""),"")</f>
        <v/>
      </c>
      <c r="M273" s="12" t="str">
        <f ca="1">IFERROR(__xludf.DUMMYFUNCTION("""COMPUTED_VALUE"""),"")</f>
        <v/>
      </c>
      <c r="N273" s="12" t="str">
        <f ca="1">IFERROR(__xludf.DUMMYFUNCTION("""COMPUTED_VALUE"""),"")</f>
        <v/>
      </c>
      <c r="O273" s="8" t="str">
        <f ca="1">IFERROR(__xludf.DUMMYFUNCTION("""COMPUTED_VALUE"""),"")</f>
        <v/>
      </c>
      <c r="P273" s="12" t="str">
        <f ca="1">IFERROR(__xludf.DUMMYFUNCTION("""COMPUTED_VALUE"""),"")</f>
        <v/>
      </c>
      <c r="Q273" s="12" t="str">
        <f ca="1">IFERROR(__xludf.DUMMYFUNCTION("""COMPUTED_VALUE"""),"")</f>
        <v/>
      </c>
      <c r="R273" s="8" t="str">
        <f ca="1">IFERROR(__xludf.DUMMYFUNCTION("""COMPUTED_VALUE"""),"")</f>
        <v/>
      </c>
      <c r="S273" s="3" t="str">
        <f ca="1">IFERROR(__xludf.DUMMYFUNCTION("""COMPUTED_VALUE"""),"")</f>
        <v/>
      </c>
      <c r="T273" s="8" t="str">
        <f ca="1">IFERROR(__xludf.DUMMYFUNCTION("""COMPUTED_VALUE"""),"")</f>
        <v/>
      </c>
      <c r="U273" s="3" t="str">
        <f ca="1">IFERROR(__xludf.DUMMYFUNCTION("""COMPUTED_VALUE"""),"")</f>
        <v/>
      </c>
      <c r="V273" s="8" t="str">
        <f ca="1">IFERROR(__xludf.DUMMYFUNCTION("""COMPUTED_VALUE"""),"")</f>
        <v/>
      </c>
      <c r="W273" s="3" t="str">
        <f ca="1">IFERROR(__xludf.DUMMYFUNCTION("""COMPUTED_VALUE"""),"")</f>
        <v/>
      </c>
      <c r="X273" s="3" t="str">
        <f ca="1">IFERROR(__xludf.DUMMYFUNCTION("""COMPUTED_VALUE"""),"")</f>
        <v/>
      </c>
      <c r="Y273" s="8" t="str">
        <f ca="1">IFERROR(__xludf.DUMMYFUNCTION("""COMPUTED_VALUE"""),"")</f>
        <v/>
      </c>
      <c r="Z273" s="3" t="str">
        <f ca="1">IFERROR(__xludf.DUMMYFUNCTION("""COMPUTED_VALUE"""),"")</f>
        <v/>
      </c>
      <c r="AA273" s="3" t="str">
        <f ca="1">IFERROR(__xludf.DUMMYFUNCTION("""COMPUTED_VALUE"""),"")</f>
        <v/>
      </c>
      <c r="AB273" s="3" t="str">
        <f ca="1">IFERROR(__xludf.DUMMYFUNCTION("""COMPUTED_VALUE"""),"")</f>
        <v/>
      </c>
      <c r="AC273" s="3" t="str">
        <f ca="1">IFERROR(__xludf.DUMMYFUNCTION("""COMPUTED_VALUE"""),"")</f>
        <v/>
      </c>
      <c r="AD273" s="15" t="str">
        <f ca="1">IFERROR(__xludf.DUMMYFUNCTION("""COMPUTED_VALUE"""),"")</f>
        <v/>
      </c>
    </row>
    <row r="274" spans="1:30" ht="12.75">
      <c r="A274" t="str">
        <f ca="1">IFERROR(__xludf.DUMMYFUNCTION("""COMPUTED_VALUE"""),"Macedonia (FYROM)")</f>
        <v>Macedonia (FYROM)</v>
      </c>
      <c r="B274" t="str">
        <f ca="1">IFERROR(__xludf.DUMMYFUNCTION("""COMPUTED_VALUE"""),"Europe")</f>
        <v>Europe</v>
      </c>
      <c r="C274" s="4" t="str">
        <f ca="1">IFERROR(__xludf.DUMMYFUNCTION("""COMPUTED_VALUE"""),"Gjorge Ivanov")</f>
        <v>Gjorge Ivanov</v>
      </c>
      <c r="D274" t="str">
        <f ca="1">IFERROR(__xludf.DUMMYFUNCTION("""COMPUTED_VALUE"""),"Head of state")</f>
        <v>Head of state</v>
      </c>
      <c r="E274" t="str">
        <f ca="1">IFERROR(__xludf.DUMMYFUNCTION("""COMPUTED_VALUE"""),"Male")</f>
        <v>Male</v>
      </c>
      <c r="F274" s="1">
        <f ca="1">IFERROR(__xludf.DUMMYFUNCTION("""COMPUTED_VALUE"""),57)</f>
        <v>57</v>
      </c>
      <c r="G274" t="str">
        <f ca="1">IFERROR(__xludf.DUMMYFUNCTION("""COMPUTED_VALUE"""),"President")</f>
        <v>President</v>
      </c>
      <c r="H274" s="10">
        <f ca="1">IFERROR(__xludf.DUMMYFUNCTION("""COMPUTED_VALUE"""),0)</f>
        <v>0</v>
      </c>
      <c r="I274" s="7" t="str">
        <f ca="1">IFERROR(__xludf.DUMMYFUNCTION("""COMPUTED_VALUE"""),"")</f>
        <v/>
      </c>
      <c r="J274" s="12" t="str">
        <f ca="1">IFERROR(__xludf.DUMMYFUNCTION("""COMPUTED_VALUE"""),"")</f>
        <v/>
      </c>
      <c r="K274" s="8" t="str">
        <f ca="1">IFERROR(__xludf.DUMMYFUNCTION("""COMPUTED_VALUE"""),"")</f>
        <v/>
      </c>
      <c r="L274" s="12" t="str">
        <f ca="1">IFERROR(__xludf.DUMMYFUNCTION("""COMPUTED_VALUE"""),"")</f>
        <v/>
      </c>
      <c r="M274" s="12" t="str">
        <f ca="1">IFERROR(__xludf.DUMMYFUNCTION("""COMPUTED_VALUE"""),"")</f>
        <v/>
      </c>
      <c r="N274" s="12" t="str">
        <f ca="1">IFERROR(__xludf.DUMMYFUNCTION("""COMPUTED_VALUE"""),"")</f>
        <v/>
      </c>
      <c r="O274" s="8" t="str">
        <f ca="1">IFERROR(__xludf.DUMMYFUNCTION("""COMPUTED_VALUE"""),"")</f>
        <v/>
      </c>
      <c r="P274" s="12" t="str">
        <f ca="1">IFERROR(__xludf.DUMMYFUNCTION("""COMPUTED_VALUE"""),"")</f>
        <v/>
      </c>
      <c r="Q274" s="12" t="str">
        <f ca="1">IFERROR(__xludf.DUMMYFUNCTION("""COMPUTED_VALUE"""),"")</f>
        <v/>
      </c>
      <c r="R274" s="8" t="str">
        <f ca="1">IFERROR(__xludf.DUMMYFUNCTION("""COMPUTED_VALUE"""),"")</f>
        <v/>
      </c>
      <c r="S274" s="3" t="str">
        <f ca="1">IFERROR(__xludf.DUMMYFUNCTION("""COMPUTED_VALUE"""),"")</f>
        <v/>
      </c>
      <c r="T274" s="8" t="str">
        <f ca="1">IFERROR(__xludf.DUMMYFUNCTION("""COMPUTED_VALUE"""),"")</f>
        <v/>
      </c>
      <c r="U274" s="3" t="str">
        <f ca="1">IFERROR(__xludf.DUMMYFUNCTION("""COMPUTED_VALUE"""),"")</f>
        <v/>
      </c>
      <c r="V274" s="8" t="str">
        <f ca="1">IFERROR(__xludf.DUMMYFUNCTION("""COMPUTED_VALUE"""),"")</f>
        <v/>
      </c>
      <c r="W274" s="3" t="str">
        <f ca="1">IFERROR(__xludf.DUMMYFUNCTION("""COMPUTED_VALUE"""),"")</f>
        <v/>
      </c>
      <c r="X274" s="3" t="str">
        <f ca="1">IFERROR(__xludf.DUMMYFUNCTION("""COMPUTED_VALUE"""),"")</f>
        <v/>
      </c>
      <c r="Y274" s="8" t="str">
        <f ca="1">IFERROR(__xludf.DUMMYFUNCTION("""COMPUTED_VALUE"""),"")</f>
        <v/>
      </c>
      <c r="Z274" s="3" t="str">
        <f ca="1">IFERROR(__xludf.DUMMYFUNCTION("""COMPUTED_VALUE"""),"")</f>
        <v/>
      </c>
      <c r="AA274" s="3" t="str">
        <f ca="1">IFERROR(__xludf.DUMMYFUNCTION("""COMPUTED_VALUE"""),"")</f>
        <v/>
      </c>
      <c r="AB274" s="3" t="str">
        <f ca="1">IFERROR(__xludf.DUMMYFUNCTION("""COMPUTED_VALUE"""),"")</f>
        <v/>
      </c>
      <c r="AC274" s="3" t="str">
        <f ca="1">IFERROR(__xludf.DUMMYFUNCTION("""COMPUTED_VALUE"""),"")</f>
        <v/>
      </c>
      <c r="AD274" s="15" t="str">
        <f ca="1">IFERROR(__xludf.DUMMYFUNCTION("""COMPUTED_VALUE"""),"")</f>
        <v/>
      </c>
    </row>
    <row r="275" spans="1:30" ht="12.75">
      <c r="A275" t="str">
        <f ca="1">IFERROR(__xludf.DUMMYFUNCTION("""COMPUTED_VALUE"""),"Madagascar")</f>
        <v>Madagascar</v>
      </c>
      <c r="B275" t="str">
        <f ca="1">IFERROR(__xludf.DUMMYFUNCTION("""COMPUTED_VALUE"""),"Africa")</f>
        <v>Africa</v>
      </c>
      <c r="C275" s="4" t="str">
        <f ca="1">IFERROR(__xludf.DUMMYFUNCTION("""COMPUTED_VALUE"""),"Olivier Mahafaly Solonandrasana")</f>
        <v>Olivier Mahafaly Solonandrasana</v>
      </c>
      <c r="D275" t="str">
        <f ca="1">IFERROR(__xludf.DUMMYFUNCTION("""COMPUTED_VALUE"""),"Head of government")</f>
        <v>Head of government</v>
      </c>
      <c r="E275" t="str">
        <f ca="1">IFERROR(__xludf.DUMMYFUNCTION("""COMPUTED_VALUE"""),"Male")</f>
        <v>Male</v>
      </c>
      <c r="F275" s="1">
        <f ca="1">IFERROR(__xludf.DUMMYFUNCTION("""COMPUTED_VALUE"""),53)</f>
        <v>53</v>
      </c>
      <c r="G275" t="str">
        <f ca="1">IFERROR(__xludf.DUMMYFUNCTION("""COMPUTED_VALUE"""),"Prime Minister")</f>
        <v>Prime Minister</v>
      </c>
      <c r="H275" s="10">
        <f ca="1">IFERROR(__xludf.DUMMYFUNCTION("""COMPUTED_VALUE"""),0)</f>
        <v>0</v>
      </c>
      <c r="I275" s="7" t="str">
        <f ca="1">IFERROR(__xludf.DUMMYFUNCTION("""COMPUTED_VALUE"""),"")</f>
        <v/>
      </c>
      <c r="J275" s="12" t="str">
        <f ca="1">IFERROR(__xludf.DUMMYFUNCTION("""COMPUTED_VALUE"""),"")</f>
        <v/>
      </c>
      <c r="K275" s="8" t="str">
        <f ca="1">IFERROR(__xludf.DUMMYFUNCTION("""COMPUTED_VALUE"""),"")</f>
        <v/>
      </c>
      <c r="L275" s="12" t="str">
        <f ca="1">IFERROR(__xludf.DUMMYFUNCTION("""COMPUTED_VALUE"""),"")</f>
        <v/>
      </c>
      <c r="M275" s="12" t="str">
        <f ca="1">IFERROR(__xludf.DUMMYFUNCTION("""COMPUTED_VALUE"""),"")</f>
        <v/>
      </c>
      <c r="N275" s="12" t="str">
        <f ca="1">IFERROR(__xludf.DUMMYFUNCTION("""COMPUTED_VALUE"""),"")</f>
        <v/>
      </c>
      <c r="O275" s="8" t="str">
        <f ca="1">IFERROR(__xludf.DUMMYFUNCTION("""COMPUTED_VALUE"""),"")</f>
        <v/>
      </c>
      <c r="P275" s="12" t="str">
        <f ca="1">IFERROR(__xludf.DUMMYFUNCTION("""COMPUTED_VALUE"""),"")</f>
        <v/>
      </c>
      <c r="Q275" s="12" t="str">
        <f ca="1">IFERROR(__xludf.DUMMYFUNCTION("""COMPUTED_VALUE"""),"")</f>
        <v/>
      </c>
      <c r="R275" s="8" t="str">
        <f ca="1">IFERROR(__xludf.DUMMYFUNCTION("""COMPUTED_VALUE"""),"")</f>
        <v/>
      </c>
      <c r="S275" s="3" t="str">
        <f ca="1">IFERROR(__xludf.DUMMYFUNCTION("""COMPUTED_VALUE"""),"")</f>
        <v/>
      </c>
      <c r="T275" s="8" t="str">
        <f ca="1">IFERROR(__xludf.DUMMYFUNCTION("""COMPUTED_VALUE"""),"")</f>
        <v/>
      </c>
      <c r="U275" s="3" t="str">
        <f ca="1">IFERROR(__xludf.DUMMYFUNCTION("""COMPUTED_VALUE"""),"")</f>
        <v/>
      </c>
      <c r="V275" s="8" t="str">
        <f ca="1">IFERROR(__xludf.DUMMYFUNCTION("""COMPUTED_VALUE"""),"")</f>
        <v/>
      </c>
      <c r="W275" s="3" t="str">
        <f ca="1">IFERROR(__xludf.DUMMYFUNCTION("""COMPUTED_VALUE"""),"")</f>
        <v/>
      </c>
      <c r="X275" s="3" t="str">
        <f ca="1">IFERROR(__xludf.DUMMYFUNCTION("""COMPUTED_VALUE"""),"")</f>
        <v/>
      </c>
      <c r="Y275" s="8" t="str">
        <f ca="1">IFERROR(__xludf.DUMMYFUNCTION("""COMPUTED_VALUE"""),"")</f>
        <v/>
      </c>
      <c r="Z275" s="3" t="str">
        <f ca="1">IFERROR(__xludf.DUMMYFUNCTION("""COMPUTED_VALUE"""),"")</f>
        <v/>
      </c>
      <c r="AA275" s="3" t="str">
        <f ca="1">IFERROR(__xludf.DUMMYFUNCTION("""COMPUTED_VALUE"""),"")</f>
        <v/>
      </c>
      <c r="AB275" s="3" t="str">
        <f ca="1">IFERROR(__xludf.DUMMYFUNCTION("""COMPUTED_VALUE"""),"")</f>
        <v/>
      </c>
      <c r="AC275" s="3" t="str">
        <f ca="1">IFERROR(__xludf.DUMMYFUNCTION("""COMPUTED_VALUE"""),"")</f>
        <v/>
      </c>
      <c r="AD275" s="15" t="str">
        <f ca="1">IFERROR(__xludf.DUMMYFUNCTION("""COMPUTED_VALUE"""),"")</f>
        <v/>
      </c>
    </row>
    <row r="276" spans="1:30" ht="12.75">
      <c r="A276" t="str">
        <f ca="1">IFERROR(__xludf.DUMMYFUNCTION("""COMPUTED_VALUE"""),"Madagascar")</f>
        <v>Madagascar</v>
      </c>
      <c r="B276" t="str">
        <f ca="1">IFERROR(__xludf.DUMMYFUNCTION("""COMPUTED_VALUE"""),"Africa")</f>
        <v>Africa</v>
      </c>
      <c r="C276" s="4" t="str">
        <f ca="1">IFERROR(__xludf.DUMMYFUNCTION("""COMPUTED_VALUE"""),"Hery Rajaonarimampianina")</f>
        <v>Hery Rajaonarimampianina</v>
      </c>
      <c r="D276" t="str">
        <f ca="1">IFERROR(__xludf.DUMMYFUNCTION("""COMPUTED_VALUE"""),"Head of state")</f>
        <v>Head of state</v>
      </c>
      <c r="E276" t="str">
        <f ca="1">IFERROR(__xludf.DUMMYFUNCTION("""COMPUTED_VALUE"""),"Male")</f>
        <v>Male</v>
      </c>
      <c r="F276" s="1">
        <f ca="1">IFERROR(__xludf.DUMMYFUNCTION("""COMPUTED_VALUE"""),59)</f>
        <v>59</v>
      </c>
      <c r="G276" t="str">
        <f ca="1">IFERROR(__xludf.DUMMYFUNCTION("""COMPUTED_VALUE"""),"President")</f>
        <v>President</v>
      </c>
      <c r="H276" s="10">
        <f ca="1">IFERROR(__xludf.DUMMYFUNCTION("""COMPUTED_VALUE"""),0)</f>
        <v>0</v>
      </c>
      <c r="I276" s="7" t="str">
        <f ca="1">IFERROR(__xludf.DUMMYFUNCTION("""COMPUTED_VALUE"""),"")</f>
        <v/>
      </c>
      <c r="J276" s="12" t="str">
        <f ca="1">IFERROR(__xludf.DUMMYFUNCTION("""COMPUTED_VALUE"""),"")</f>
        <v/>
      </c>
      <c r="K276" s="8" t="str">
        <f ca="1">IFERROR(__xludf.DUMMYFUNCTION("""COMPUTED_VALUE"""),"")</f>
        <v/>
      </c>
      <c r="L276" s="12" t="str">
        <f ca="1">IFERROR(__xludf.DUMMYFUNCTION("""COMPUTED_VALUE"""),"")</f>
        <v/>
      </c>
      <c r="M276" s="12" t="str">
        <f ca="1">IFERROR(__xludf.DUMMYFUNCTION("""COMPUTED_VALUE"""),"")</f>
        <v/>
      </c>
      <c r="N276" s="12" t="str">
        <f ca="1">IFERROR(__xludf.DUMMYFUNCTION("""COMPUTED_VALUE"""),"")</f>
        <v/>
      </c>
      <c r="O276" s="8" t="str">
        <f ca="1">IFERROR(__xludf.DUMMYFUNCTION("""COMPUTED_VALUE"""),"")</f>
        <v/>
      </c>
      <c r="P276" s="12" t="str">
        <f ca="1">IFERROR(__xludf.DUMMYFUNCTION("""COMPUTED_VALUE"""),"")</f>
        <v/>
      </c>
      <c r="Q276" s="12" t="str">
        <f ca="1">IFERROR(__xludf.DUMMYFUNCTION("""COMPUTED_VALUE"""),"")</f>
        <v/>
      </c>
      <c r="R276" s="8" t="str">
        <f ca="1">IFERROR(__xludf.DUMMYFUNCTION("""COMPUTED_VALUE"""),"")</f>
        <v/>
      </c>
      <c r="S276" s="3" t="str">
        <f ca="1">IFERROR(__xludf.DUMMYFUNCTION("""COMPUTED_VALUE"""),"")</f>
        <v/>
      </c>
      <c r="T276" s="8" t="str">
        <f ca="1">IFERROR(__xludf.DUMMYFUNCTION("""COMPUTED_VALUE"""),"")</f>
        <v/>
      </c>
      <c r="U276" s="3" t="str">
        <f ca="1">IFERROR(__xludf.DUMMYFUNCTION("""COMPUTED_VALUE"""),"")</f>
        <v/>
      </c>
      <c r="V276" s="8" t="str">
        <f ca="1">IFERROR(__xludf.DUMMYFUNCTION("""COMPUTED_VALUE"""),"")</f>
        <v/>
      </c>
      <c r="W276" s="3" t="str">
        <f ca="1">IFERROR(__xludf.DUMMYFUNCTION("""COMPUTED_VALUE"""),"")</f>
        <v/>
      </c>
      <c r="X276" s="3" t="str">
        <f ca="1">IFERROR(__xludf.DUMMYFUNCTION("""COMPUTED_VALUE"""),"")</f>
        <v/>
      </c>
      <c r="Y276" s="8" t="str">
        <f ca="1">IFERROR(__xludf.DUMMYFUNCTION("""COMPUTED_VALUE"""),"")</f>
        <v/>
      </c>
      <c r="Z276" s="3" t="str">
        <f ca="1">IFERROR(__xludf.DUMMYFUNCTION("""COMPUTED_VALUE"""),"")</f>
        <v/>
      </c>
      <c r="AA276" s="3" t="str">
        <f ca="1">IFERROR(__xludf.DUMMYFUNCTION("""COMPUTED_VALUE"""),"")</f>
        <v/>
      </c>
      <c r="AB276" s="3" t="str">
        <f ca="1">IFERROR(__xludf.DUMMYFUNCTION("""COMPUTED_VALUE"""),"")</f>
        <v/>
      </c>
      <c r="AC276" s="3" t="str">
        <f ca="1">IFERROR(__xludf.DUMMYFUNCTION("""COMPUTED_VALUE"""),"")</f>
        <v/>
      </c>
      <c r="AD276" s="15" t="str">
        <f ca="1">IFERROR(__xludf.DUMMYFUNCTION("""COMPUTED_VALUE"""),"")</f>
        <v/>
      </c>
    </row>
    <row r="277" spans="1:30" ht="12.75">
      <c r="A277" t="str">
        <f ca="1">IFERROR(__xludf.DUMMYFUNCTION("""COMPUTED_VALUE"""),"Malawi")</f>
        <v>Malawi</v>
      </c>
      <c r="B277" t="str">
        <f ca="1">IFERROR(__xludf.DUMMYFUNCTION("""COMPUTED_VALUE"""),"Africa")</f>
        <v>Africa</v>
      </c>
      <c r="C277" s="4" t="str">
        <f ca="1">IFERROR(__xludf.DUMMYFUNCTION("""COMPUTED_VALUE"""),"Peter Mutharika")</f>
        <v>Peter Mutharika</v>
      </c>
      <c r="D277" t="str">
        <f ca="1">IFERROR(__xludf.DUMMYFUNCTION("""COMPUTED_VALUE"""),"Head of both state and government")</f>
        <v>Head of both state and government</v>
      </c>
      <c r="E277" t="str">
        <f ca="1">IFERROR(__xludf.DUMMYFUNCTION("""COMPUTED_VALUE"""),"Male")</f>
        <v>Male</v>
      </c>
      <c r="F277" s="1">
        <f ca="1">IFERROR(__xludf.DUMMYFUNCTION("""COMPUTED_VALUE"""),77)</f>
        <v>77</v>
      </c>
      <c r="G277" t="str">
        <f ca="1">IFERROR(__xludf.DUMMYFUNCTION("""COMPUTED_VALUE"""),"President")</f>
        <v>President</v>
      </c>
      <c r="H277" s="10">
        <f ca="1">IFERROR(__xludf.DUMMYFUNCTION("""COMPUTED_VALUE"""),0)</f>
        <v>0</v>
      </c>
      <c r="I277" s="7" t="str">
        <f ca="1">IFERROR(__xludf.DUMMYFUNCTION("""COMPUTED_VALUE"""),"")</f>
        <v/>
      </c>
      <c r="J277" s="12" t="str">
        <f ca="1">IFERROR(__xludf.DUMMYFUNCTION("""COMPUTED_VALUE"""),"")</f>
        <v/>
      </c>
      <c r="K277" s="8" t="str">
        <f ca="1">IFERROR(__xludf.DUMMYFUNCTION("""COMPUTED_VALUE"""),"")</f>
        <v/>
      </c>
      <c r="L277" s="12" t="str">
        <f ca="1">IFERROR(__xludf.DUMMYFUNCTION("""COMPUTED_VALUE"""),"")</f>
        <v/>
      </c>
      <c r="M277" s="12" t="str">
        <f ca="1">IFERROR(__xludf.DUMMYFUNCTION("""COMPUTED_VALUE"""),"")</f>
        <v/>
      </c>
      <c r="N277" s="12" t="str">
        <f ca="1">IFERROR(__xludf.DUMMYFUNCTION("""COMPUTED_VALUE"""),"")</f>
        <v/>
      </c>
      <c r="O277" s="8" t="str">
        <f ca="1">IFERROR(__xludf.DUMMYFUNCTION("""COMPUTED_VALUE"""),"")</f>
        <v/>
      </c>
      <c r="P277" s="12" t="str">
        <f ca="1">IFERROR(__xludf.DUMMYFUNCTION("""COMPUTED_VALUE"""),"")</f>
        <v/>
      </c>
      <c r="Q277" s="12" t="str">
        <f ca="1">IFERROR(__xludf.DUMMYFUNCTION("""COMPUTED_VALUE"""),"")</f>
        <v/>
      </c>
      <c r="R277" s="8" t="str">
        <f ca="1">IFERROR(__xludf.DUMMYFUNCTION("""COMPUTED_VALUE"""),"")</f>
        <v/>
      </c>
      <c r="S277" s="3" t="str">
        <f ca="1">IFERROR(__xludf.DUMMYFUNCTION("""COMPUTED_VALUE"""),"")</f>
        <v/>
      </c>
      <c r="T277" s="8" t="str">
        <f ca="1">IFERROR(__xludf.DUMMYFUNCTION("""COMPUTED_VALUE"""),"")</f>
        <v/>
      </c>
      <c r="U277" s="3" t="str">
        <f ca="1">IFERROR(__xludf.DUMMYFUNCTION("""COMPUTED_VALUE"""),"")</f>
        <v/>
      </c>
      <c r="V277" s="8" t="str">
        <f ca="1">IFERROR(__xludf.DUMMYFUNCTION("""COMPUTED_VALUE"""),"")</f>
        <v/>
      </c>
      <c r="W277" s="3" t="str">
        <f ca="1">IFERROR(__xludf.DUMMYFUNCTION("""COMPUTED_VALUE"""),"")</f>
        <v/>
      </c>
      <c r="X277" s="3" t="str">
        <f ca="1">IFERROR(__xludf.DUMMYFUNCTION("""COMPUTED_VALUE"""),"")</f>
        <v/>
      </c>
      <c r="Y277" s="8" t="str">
        <f ca="1">IFERROR(__xludf.DUMMYFUNCTION("""COMPUTED_VALUE"""),"")</f>
        <v/>
      </c>
      <c r="Z277" s="3" t="str">
        <f ca="1">IFERROR(__xludf.DUMMYFUNCTION("""COMPUTED_VALUE"""),"")</f>
        <v/>
      </c>
      <c r="AA277" s="3" t="str">
        <f ca="1">IFERROR(__xludf.DUMMYFUNCTION("""COMPUTED_VALUE"""),"")</f>
        <v/>
      </c>
      <c r="AB277" s="3" t="str">
        <f ca="1">IFERROR(__xludf.DUMMYFUNCTION("""COMPUTED_VALUE"""),"")</f>
        <v/>
      </c>
      <c r="AC277" s="3" t="str">
        <f ca="1">IFERROR(__xludf.DUMMYFUNCTION("""COMPUTED_VALUE"""),"")</f>
        <v/>
      </c>
      <c r="AD277" s="15" t="str">
        <f ca="1">IFERROR(__xludf.DUMMYFUNCTION("""COMPUTED_VALUE"""),"")</f>
        <v/>
      </c>
    </row>
    <row r="278" spans="1:30" ht="12.75">
      <c r="A278" t="str">
        <f ca="1">IFERROR(__xludf.DUMMYFUNCTION("""COMPUTED_VALUE"""),"Malaysia")</f>
        <v>Malaysia</v>
      </c>
      <c r="B278" t="str">
        <f ca="1">IFERROR(__xludf.DUMMYFUNCTION("""COMPUTED_VALUE"""),"Asia")</f>
        <v>Asia</v>
      </c>
      <c r="C278" s="4" t="str">
        <f ca="1">IFERROR(__xludf.DUMMYFUNCTION("""COMPUTED_VALUE"""),"Muhammad V")</f>
        <v>Muhammad V</v>
      </c>
      <c r="D278" t="str">
        <f ca="1">IFERROR(__xludf.DUMMYFUNCTION("""COMPUTED_VALUE"""),"Head of state")</f>
        <v>Head of state</v>
      </c>
      <c r="E278" t="str">
        <f ca="1">IFERROR(__xludf.DUMMYFUNCTION("""COMPUTED_VALUE"""),"Male")</f>
        <v>Male</v>
      </c>
      <c r="F278" s="1">
        <f ca="1">IFERROR(__xludf.DUMMYFUNCTION("""COMPUTED_VALUE"""),48)</f>
        <v>48</v>
      </c>
      <c r="G278" t="str">
        <f ca="1">IFERROR(__xludf.DUMMYFUNCTION("""COMPUTED_VALUE"""),"Yang di-Pertuan Agong (Monarch)")</f>
        <v>Yang di-Pertuan Agong (Monarch)</v>
      </c>
      <c r="H278" s="10">
        <f ca="1">IFERROR(__xludf.DUMMYFUNCTION("""COMPUTED_VALUE"""),0)</f>
        <v>0</v>
      </c>
      <c r="I278" s="7" t="str">
        <f ca="1">IFERROR(__xludf.DUMMYFUNCTION("""COMPUTED_VALUE"""),"")</f>
        <v/>
      </c>
      <c r="J278" s="12" t="str">
        <f ca="1">IFERROR(__xludf.DUMMYFUNCTION("""COMPUTED_VALUE"""),"")</f>
        <v/>
      </c>
      <c r="K278" s="8" t="str">
        <f ca="1">IFERROR(__xludf.DUMMYFUNCTION("""COMPUTED_VALUE"""),"")</f>
        <v/>
      </c>
      <c r="L278" s="12" t="str">
        <f ca="1">IFERROR(__xludf.DUMMYFUNCTION("""COMPUTED_VALUE"""),"")</f>
        <v/>
      </c>
      <c r="M278" s="12" t="str">
        <f ca="1">IFERROR(__xludf.DUMMYFUNCTION("""COMPUTED_VALUE"""),"")</f>
        <v/>
      </c>
      <c r="N278" s="12" t="str">
        <f ca="1">IFERROR(__xludf.DUMMYFUNCTION("""COMPUTED_VALUE"""),"")</f>
        <v/>
      </c>
      <c r="O278" s="8" t="str">
        <f ca="1">IFERROR(__xludf.DUMMYFUNCTION("""COMPUTED_VALUE"""),"")</f>
        <v/>
      </c>
      <c r="P278" s="12" t="str">
        <f ca="1">IFERROR(__xludf.DUMMYFUNCTION("""COMPUTED_VALUE"""),"")</f>
        <v/>
      </c>
      <c r="Q278" s="12" t="str">
        <f ca="1">IFERROR(__xludf.DUMMYFUNCTION("""COMPUTED_VALUE"""),"")</f>
        <v/>
      </c>
      <c r="R278" s="8" t="str">
        <f ca="1">IFERROR(__xludf.DUMMYFUNCTION("""COMPUTED_VALUE"""),"")</f>
        <v/>
      </c>
      <c r="S278" s="3" t="str">
        <f ca="1">IFERROR(__xludf.DUMMYFUNCTION("""COMPUTED_VALUE"""),"")</f>
        <v/>
      </c>
      <c r="T278" s="8" t="str">
        <f ca="1">IFERROR(__xludf.DUMMYFUNCTION("""COMPUTED_VALUE"""),"")</f>
        <v/>
      </c>
      <c r="U278" s="3" t="str">
        <f ca="1">IFERROR(__xludf.DUMMYFUNCTION("""COMPUTED_VALUE"""),"")</f>
        <v/>
      </c>
      <c r="V278" s="8" t="str">
        <f ca="1">IFERROR(__xludf.DUMMYFUNCTION("""COMPUTED_VALUE"""),"")</f>
        <v/>
      </c>
      <c r="W278" s="3" t="str">
        <f ca="1">IFERROR(__xludf.DUMMYFUNCTION("""COMPUTED_VALUE"""),"")</f>
        <v/>
      </c>
      <c r="X278" s="3" t="str">
        <f ca="1">IFERROR(__xludf.DUMMYFUNCTION("""COMPUTED_VALUE"""),"")</f>
        <v/>
      </c>
      <c r="Y278" s="8" t="str">
        <f ca="1">IFERROR(__xludf.DUMMYFUNCTION("""COMPUTED_VALUE"""),"")</f>
        <v/>
      </c>
      <c r="Z278" s="3" t="str">
        <f ca="1">IFERROR(__xludf.DUMMYFUNCTION("""COMPUTED_VALUE"""),"")</f>
        <v/>
      </c>
      <c r="AA278" s="3" t="str">
        <f ca="1">IFERROR(__xludf.DUMMYFUNCTION("""COMPUTED_VALUE"""),"")</f>
        <v/>
      </c>
      <c r="AB278" s="3" t="str">
        <f ca="1">IFERROR(__xludf.DUMMYFUNCTION("""COMPUTED_VALUE"""),"")</f>
        <v/>
      </c>
      <c r="AC278" s="3" t="str">
        <f ca="1">IFERROR(__xludf.DUMMYFUNCTION("""COMPUTED_VALUE"""),"")</f>
        <v/>
      </c>
      <c r="AD278" s="15" t="str">
        <f ca="1">IFERROR(__xludf.DUMMYFUNCTION("""COMPUTED_VALUE"""),"")</f>
        <v/>
      </c>
    </row>
    <row r="279" spans="1:30" ht="12.75">
      <c r="A279" t="str">
        <f ca="1">IFERROR(__xludf.DUMMYFUNCTION("""COMPUTED_VALUE"""),"Maldives")</f>
        <v>Maldives</v>
      </c>
      <c r="B279" t="str">
        <f ca="1">IFERROR(__xludf.DUMMYFUNCTION("""COMPUTED_VALUE"""),"Asia")</f>
        <v>Asia</v>
      </c>
      <c r="C279" s="4" t="str">
        <f ca="1">IFERROR(__xludf.DUMMYFUNCTION("""COMPUTED_VALUE"""),"Abdulla Yameen")</f>
        <v>Abdulla Yameen</v>
      </c>
      <c r="D279" t="str">
        <f ca="1">IFERROR(__xludf.DUMMYFUNCTION("""COMPUTED_VALUE"""),"Head of both state and government")</f>
        <v>Head of both state and government</v>
      </c>
      <c r="E279" t="str">
        <f ca="1">IFERROR(__xludf.DUMMYFUNCTION("""COMPUTED_VALUE"""),"Male")</f>
        <v>Male</v>
      </c>
      <c r="F279" s="1">
        <f ca="1">IFERROR(__xludf.DUMMYFUNCTION("""COMPUTED_VALUE"""),58)</f>
        <v>58</v>
      </c>
      <c r="G279" t="str">
        <f ca="1">IFERROR(__xludf.DUMMYFUNCTION("""COMPUTED_VALUE"""),"President")</f>
        <v>President</v>
      </c>
      <c r="H279" s="10">
        <f ca="1">IFERROR(__xludf.DUMMYFUNCTION("""COMPUTED_VALUE"""),0)</f>
        <v>0</v>
      </c>
      <c r="I279" s="7" t="str">
        <f ca="1">IFERROR(__xludf.DUMMYFUNCTION("""COMPUTED_VALUE"""),"")</f>
        <v/>
      </c>
      <c r="J279" s="12" t="str">
        <f ca="1">IFERROR(__xludf.DUMMYFUNCTION("""COMPUTED_VALUE"""),"")</f>
        <v/>
      </c>
      <c r="K279" s="8" t="str">
        <f ca="1">IFERROR(__xludf.DUMMYFUNCTION("""COMPUTED_VALUE"""),"")</f>
        <v/>
      </c>
      <c r="L279" s="12" t="str">
        <f ca="1">IFERROR(__xludf.DUMMYFUNCTION("""COMPUTED_VALUE"""),"")</f>
        <v/>
      </c>
      <c r="M279" s="12" t="str">
        <f ca="1">IFERROR(__xludf.DUMMYFUNCTION("""COMPUTED_VALUE"""),"")</f>
        <v/>
      </c>
      <c r="N279" s="12" t="str">
        <f ca="1">IFERROR(__xludf.DUMMYFUNCTION("""COMPUTED_VALUE"""),"")</f>
        <v/>
      </c>
      <c r="O279" s="8" t="str">
        <f ca="1">IFERROR(__xludf.DUMMYFUNCTION("""COMPUTED_VALUE"""),"")</f>
        <v/>
      </c>
      <c r="P279" s="12" t="str">
        <f ca="1">IFERROR(__xludf.DUMMYFUNCTION("""COMPUTED_VALUE"""),"")</f>
        <v/>
      </c>
      <c r="Q279" s="12" t="str">
        <f ca="1">IFERROR(__xludf.DUMMYFUNCTION("""COMPUTED_VALUE"""),"")</f>
        <v/>
      </c>
      <c r="R279" s="8" t="str">
        <f ca="1">IFERROR(__xludf.DUMMYFUNCTION("""COMPUTED_VALUE"""),"")</f>
        <v/>
      </c>
      <c r="S279" s="3" t="str">
        <f ca="1">IFERROR(__xludf.DUMMYFUNCTION("""COMPUTED_VALUE"""),"")</f>
        <v/>
      </c>
      <c r="T279" s="8" t="str">
        <f ca="1">IFERROR(__xludf.DUMMYFUNCTION("""COMPUTED_VALUE"""),"")</f>
        <v/>
      </c>
      <c r="U279" s="3" t="str">
        <f ca="1">IFERROR(__xludf.DUMMYFUNCTION("""COMPUTED_VALUE"""),"")</f>
        <v/>
      </c>
      <c r="V279" s="8" t="str">
        <f ca="1">IFERROR(__xludf.DUMMYFUNCTION("""COMPUTED_VALUE"""),"")</f>
        <v/>
      </c>
      <c r="W279" s="3" t="str">
        <f ca="1">IFERROR(__xludf.DUMMYFUNCTION("""COMPUTED_VALUE"""),"")</f>
        <v/>
      </c>
      <c r="X279" s="3" t="str">
        <f ca="1">IFERROR(__xludf.DUMMYFUNCTION("""COMPUTED_VALUE"""),"")</f>
        <v/>
      </c>
      <c r="Y279" s="8" t="str">
        <f ca="1">IFERROR(__xludf.DUMMYFUNCTION("""COMPUTED_VALUE"""),"")</f>
        <v/>
      </c>
      <c r="Z279" s="3" t="str">
        <f ca="1">IFERROR(__xludf.DUMMYFUNCTION("""COMPUTED_VALUE"""),"")</f>
        <v/>
      </c>
      <c r="AA279" s="3" t="str">
        <f ca="1">IFERROR(__xludf.DUMMYFUNCTION("""COMPUTED_VALUE"""),"")</f>
        <v/>
      </c>
      <c r="AB279" s="3" t="str">
        <f ca="1">IFERROR(__xludf.DUMMYFUNCTION("""COMPUTED_VALUE"""),"")</f>
        <v/>
      </c>
      <c r="AC279" s="3" t="str">
        <f ca="1">IFERROR(__xludf.DUMMYFUNCTION("""COMPUTED_VALUE"""),"")</f>
        <v/>
      </c>
      <c r="AD279" s="15" t="str">
        <f ca="1">IFERROR(__xludf.DUMMYFUNCTION("""COMPUTED_VALUE"""),"")</f>
        <v/>
      </c>
    </row>
    <row r="280" spans="1:30" ht="12.75">
      <c r="A280" t="str">
        <f ca="1">IFERROR(__xludf.DUMMYFUNCTION("""COMPUTED_VALUE"""),"Mali")</f>
        <v>Mali</v>
      </c>
      <c r="B280" t="str">
        <f ca="1">IFERROR(__xludf.DUMMYFUNCTION("""COMPUTED_VALUE"""),"Africa")</f>
        <v>Africa</v>
      </c>
      <c r="C280" s="4" t="str">
        <f ca="1">IFERROR(__xludf.DUMMYFUNCTION("""COMPUTED_VALUE"""),"Ibrahim Boubacar Keïta")</f>
        <v>Ibrahim Boubacar Keïta</v>
      </c>
      <c r="D280" t="str">
        <f ca="1">IFERROR(__xludf.DUMMYFUNCTION("""COMPUTED_VALUE"""),"Head of state")</f>
        <v>Head of state</v>
      </c>
      <c r="E280" t="str">
        <f ca="1">IFERROR(__xludf.DUMMYFUNCTION("""COMPUTED_VALUE"""),"Male")</f>
        <v>Male</v>
      </c>
      <c r="F280" s="1">
        <f ca="1">IFERROR(__xludf.DUMMYFUNCTION("""COMPUTED_VALUE"""),72)</f>
        <v>72</v>
      </c>
      <c r="G280" t="str">
        <f ca="1">IFERROR(__xludf.DUMMYFUNCTION("""COMPUTED_VALUE"""),"President")</f>
        <v>President</v>
      </c>
      <c r="H280" s="10">
        <f ca="1">IFERROR(__xludf.DUMMYFUNCTION("""COMPUTED_VALUE"""),0)</f>
        <v>0</v>
      </c>
      <c r="I280" s="7" t="str">
        <f ca="1">IFERROR(__xludf.DUMMYFUNCTION("""COMPUTED_VALUE"""),"")</f>
        <v/>
      </c>
      <c r="J280" s="12" t="str">
        <f ca="1">IFERROR(__xludf.DUMMYFUNCTION("""COMPUTED_VALUE"""),"")</f>
        <v/>
      </c>
      <c r="K280" s="8" t="str">
        <f ca="1">IFERROR(__xludf.DUMMYFUNCTION("""COMPUTED_VALUE"""),"")</f>
        <v/>
      </c>
      <c r="L280" s="12" t="str">
        <f ca="1">IFERROR(__xludf.DUMMYFUNCTION("""COMPUTED_VALUE"""),"")</f>
        <v/>
      </c>
      <c r="M280" s="12" t="str">
        <f ca="1">IFERROR(__xludf.DUMMYFUNCTION("""COMPUTED_VALUE"""),"")</f>
        <v/>
      </c>
      <c r="N280" s="12" t="str">
        <f ca="1">IFERROR(__xludf.DUMMYFUNCTION("""COMPUTED_VALUE"""),"")</f>
        <v/>
      </c>
      <c r="O280" s="8" t="str">
        <f ca="1">IFERROR(__xludf.DUMMYFUNCTION("""COMPUTED_VALUE"""),"")</f>
        <v/>
      </c>
      <c r="P280" s="12" t="str">
        <f ca="1">IFERROR(__xludf.DUMMYFUNCTION("""COMPUTED_VALUE"""),"")</f>
        <v/>
      </c>
      <c r="Q280" s="12" t="str">
        <f ca="1">IFERROR(__xludf.DUMMYFUNCTION("""COMPUTED_VALUE"""),"")</f>
        <v/>
      </c>
      <c r="R280" s="8" t="str">
        <f ca="1">IFERROR(__xludf.DUMMYFUNCTION("""COMPUTED_VALUE"""),"")</f>
        <v/>
      </c>
      <c r="S280" s="3" t="str">
        <f ca="1">IFERROR(__xludf.DUMMYFUNCTION("""COMPUTED_VALUE"""),"")</f>
        <v/>
      </c>
      <c r="T280" s="8" t="str">
        <f ca="1">IFERROR(__xludf.DUMMYFUNCTION("""COMPUTED_VALUE"""),"")</f>
        <v/>
      </c>
      <c r="U280" s="3" t="str">
        <f ca="1">IFERROR(__xludf.DUMMYFUNCTION("""COMPUTED_VALUE"""),"")</f>
        <v/>
      </c>
      <c r="V280" s="8" t="str">
        <f ca="1">IFERROR(__xludf.DUMMYFUNCTION("""COMPUTED_VALUE"""),"")</f>
        <v/>
      </c>
      <c r="W280" s="3" t="str">
        <f ca="1">IFERROR(__xludf.DUMMYFUNCTION("""COMPUTED_VALUE"""),"")</f>
        <v/>
      </c>
      <c r="X280" s="3" t="str">
        <f ca="1">IFERROR(__xludf.DUMMYFUNCTION("""COMPUTED_VALUE"""),"")</f>
        <v/>
      </c>
      <c r="Y280" s="8" t="str">
        <f ca="1">IFERROR(__xludf.DUMMYFUNCTION("""COMPUTED_VALUE"""),"")</f>
        <v/>
      </c>
      <c r="Z280" s="3" t="str">
        <f ca="1">IFERROR(__xludf.DUMMYFUNCTION("""COMPUTED_VALUE"""),"")</f>
        <v/>
      </c>
      <c r="AA280" s="3" t="str">
        <f ca="1">IFERROR(__xludf.DUMMYFUNCTION("""COMPUTED_VALUE"""),"")</f>
        <v/>
      </c>
      <c r="AB280" s="3" t="str">
        <f ca="1">IFERROR(__xludf.DUMMYFUNCTION("""COMPUTED_VALUE"""),"")</f>
        <v/>
      </c>
      <c r="AC280" s="3" t="str">
        <f ca="1">IFERROR(__xludf.DUMMYFUNCTION("""COMPUTED_VALUE"""),"")</f>
        <v/>
      </c>
      <c r="AD280" s="15" t="str">
        <f ca="1">IFERROR(__xludf.DUMMYFUNCTION("""COMPUTED_VALUE"""),"")</f>
        <v/>
      </c>
    </row>
    <row r="281" spans="1:30" ht="12.75">
      <c r="A281" t="str">
        <f ca="1">IFERROR(__xludf.DUMMYFUNCTION("""COMPUTED_VALUE"""),"Mali")</f>
        <v>Mali</v>
      </c>
      <c r="B281" t="str">
        <f ca="1">IFERROR(__xludf.DUMMYFUNCTION("""COMPUTED_VALUE"""),"Africa")</f>
        <v>Africa</v>
      </c>
      <c r="C281" s="4" t="str">
        <f ca="1">IFERROR(__xludf.DUMMYFUNCTION("""COMPUTED_VALUE"""),"Abdoulaye Idrissa Maïga")</f>
        <v>Abdoulaye Idrissa Maïga</v>
      </c>
      <c r="D281" t="str">
        <f ca="1">IFERROR(__xludf.DUMMYFUNCTION("""COMPUTED_VALUE"""),"Head of government")</f>
        <v>Head of government</v>
      </c>
      <c r="E281" t="str">
        <f ca="1">IFERROR(__xludf.DUMMYFUNCTION("""COMPUTED_VALUE"""),"Male")</f>
        <v>Male</v>
      </c>
      <c r="F281" s="1">
        <f ca="1">IFERROR(__xludf.DUMMYFUNCTION("""COMPUTED_VALUE"""),59)</f>
        <v>59</v>
      </c>
      <c r="G281" t="str">
        <f ca="1">IFERROR(__xludf.DUMMYFUNCTION("""COMPUTED_VALUE"""),"Prime Minister")</f>
        <v>Prime Minister</v>
      </c>
      <c r="H281" s="10">
        <f ca="1">IFERROR(__xludf.DUMMYFUNCTION("""COMPUTED_VALUE"""),0)</f>
        <v>0</v>
      </c>
      <c r="I281" s="7" t="str">
        <f ca="1">IFERROR(__xludf.DUMMYFUNCTION("""COMPUTED_VALUE"""),"")</f>
        <v/>
      </c>
      <c r="J281" s="12" t="str">
        <f ca="1">IFERROR(__xludf.DUMMYFUNCTION("""COMPUTED_VALUE"""),"")</f>
        <v/>
      </c>
      <c r="K281" s="8" t="str">
        <f ca="1">IFERROR(__xludf.DUMMYFUNCTION("""COMPUTED_VALUE"""),"")</f>
        <v/>
      </c>
      <c r="L281" s="12" t="str">
        <f ca="1">IFERROR(__xludf.DUMMYFUNCTION("""COMPUTED_VALUE"""),"")</f>
        <v/>
      </c>
      <c r="M281" s="12" t="str">
        <f ca="1">IFERROR(__xludf.DUMMYFUNCTION("""COMPUTED_VALUE"""),"")</f>
        <v/>
      </c>
      <c r="N281" s="12" t="str">
        <f ca="1">IFERROR(__xludf.DUMMYFUNCTION("""COMPUTED_VALUE"""),"")</f>
        <v/>
      </c>
      <c r="O281" s="8" t="str">
        <f ca="1">IFERROR(__xludf.DUMMYFUNCTION("""COMPUTED_VALUE"""),"")</f>
        <v/>
      </c>
      <c r="P281" s="12" t="str">
        <f ca="1">IFERROR(__xludf.DUMMYFUNCTION("""COMPUTED_VALUE"""),"")</f>
        <v/>
      </c>
      <c r="Q281" s="12" t="str">
        <f ca="1">IFERROR(__xludf.DUMMYFUNCTION("""COMPUTED_VALUE"""),"")</f>
        <v/>
      </c>
      <c r="R281" s="8" t="str">
        <f ca="1">IFERROR(__xludf.DUMMYFUNCTION("""COMPUTED_VALUE"""),"")</f>
        <v/>
      </c>
      <c r="S281" s="3" t="str">
        <f ca="1">IFERROR(__xludf.DUMMYFUNCTION("""COMPUTED_VALUE"""),"")</f>
        <v/>
      </c>
      <c r="T281" s="8" t="str">
        <f ca="1">IFERROR(__xludf.DUMMYFUNCTION("""COMPUTED_VALUE"""),"")</f>
        <v/>
      </c>
      <c r="U281" s="3" t="str">
        <f ca="1">IFERROR(__xludf.DUMMYFUNCTION("""COMPUTED_VALUE"""),"")</f>
        <v/>
      </c>
      <c r="V281" s="8" t="str">
        <f ca="1">IFERROR(__xludf.DUMMYFUNCTION("""COMPUTED_VALUE"""),"")</f>
        <v/>
      </c>
      <c r="W281" s="3" t="str">
        <f ca="1">IFERROR(__xludf.DUMMYFUNCTION("""COMPUTED_VALUE"""),"")</f>
        <v/>
      </c>
      <c r="X281" s="3" t="str">
        <f ca="1">IFERROR(__xludf.DUMMYFUNCTION("""COMPUTED_VALUE"""),"")</f>
        <v/>
      </c>
      <c r="Y281" s="8" t="str">
        <f ca="1">IFERROR(__xludf.DUMMYFUNCTION("""COMPUTED_VALUE"""),"")</f>
        <v/>
      </c>
      <c r="Z281" s="3" t="str">
        <f ca="1">IFERROR(__xludf.DUMMYFUNCTION("""COMPUTED_VALUE"""),"")</f>
        <v/>
      </c>
      <c r="AA281" s="3" t="str">
        <f ca="1">IFERROR(__xludf.DUMMYFUNCTION("""COMPUTED_VALUE"""),"")</f>
        <v/>
      </c>
      <c r="AB281" s="3" t="str">
        <f ca="1">IFERROR(__xludf.DUMMYFUNCTION("""COMPUTED_VALUE"""),"")</f>
        <v/>
      </c>
      <c r="AC281" s="3" t="str">
        <f ca="1">IFERROR(__xludf.DUMMYFUNCTION("""COMPUTED_VALUE"""),"")</f>
        <v/>
      </c>
      <c r="AD281" s="15" t="str">
        <f ca="1">IFERROR(__xludf.DUMMYFUNCTION("""COMPUTED_VALUE"""),"")</f>
        <v/>
      </c>
    </row>
    <row r="282" spans="1:30" ht="12.75">
      <c r="A282" t="str">
        <f ca="1">IFERROR(__xludf.DUMMYFUNCTION("""COMPUTED_VALUE"""),"Mauritania")</f>
        <v>Mauritania</v>
      </c>
      <c r="B282" t="str">
        <f ca="1">IFERROR(__xludf.DUMMYFUNCTION("""COMPUTED_VALUE"""),"Africa")</f>
        <v>Africa</v>
      </c>
      <c r="C282" s="4" t="str">
        <f ca="1">IFERROR(__xludf.DUMMYFUNCTION("""COMPUTED_VALUE"""),"Yahya Ould Hademine")</f>
        <v>Yahya Ould Hademine</v>
      </c>
      <c r="D282" t="str">
        <f ca="1">IFERROR(__xludf.DUMMYFUNCTION("""COMPUTED_VALUE"""),"Head of government")</f>
        <v>Head of government</v>
      </c>
      <c r="E282" t="str">
        <f ca="1">IFERROR(__xludf.DUMMYFUNCTION("""COMPUTED_VALUE"""),"Male")</f>
        <v>Male</v>
      </c>
      <c r="F282" s="1">
        <f ca="1">IFERROR(__xludf.DUMMYFUNCTION("""COMPUTED_VALUE"""),64)</f>
        <v>64</v>
      </c>
      <c r="G282" t="str">
        <f ca="1">IFERROR(__xludf.DUMMYFUNCTION("""COMPUTED_VALUE"""),"Prime Minister")</f>
        <v>Prime Minister</v>
      </c>
      <c r="H282" s="10">
        <f ca="1">IFERROR(__xludf.DUMMYFUNCTION("""COMPUTED_VALUE"""),0)</f>
        <v>0</v>
      </c>
      <c r="I282" s="7" t="str">
        <f ca="1">IFERROR(__xludf.DUMMYFUNCTION("""COMPUTED_VALUE"""),"")</f>
        <v/>
      </c>
      <c r="J282" s="12" t="str">
        <f ca="1">IFERROR(__xludf.DUMMYFUNCTION("""COMPUTED_VALUE"""),"")</f>
        <v/>
      </c>
      <c r="K282" s="8" t="str">
        <f ca="1">IFERROR(__xludf.DUMMYFUNCTION("""COMPUTED_VALUE"""),"")</f>
        <v/>
      </c>
      <c r="L282" s="12" t="str">
        <f ca="1">IFERROR(__xludf.DUMMYFUNCTION("""COMPUTED_VALUE"""),"")</f>
        <v/>
      </c>
      <c r="M282" s="12" t="str">
        <f ca="1">IFERROR(__xludf.DUMMYFUNCTION("""COMPUTED_VALUE"""),"")</f>
        <v/>
      </c>
      <c r="N282" s="12" t="str">
        <f ca="1">IFERROR(__xludf.DUMMYFUNCTION("""COMPUTED_VALUE"""),"")</f>
        <v/>
      </c>
      <c r="O282" s="8" t="str">
        <f ca="1">IFERROR(__xludf.DUMMYFUNCTION("""COMPUTED_VALUE"""),"")</f>
        <v/>
      </c>
      <c r="P282" s="12" t="str">
        <f ca="1">IFERROR(__xludf.DUMMYFUNCTION("""COMPUTED_VALUE"""),"")</f>
        <v/>
      </c>
      <c r="Q282" s="12" t="str">
        <f ca="1">IFERROR(__xludf.DUMMYFUNCTION("""COMPUTED_VALUE"""),"")</f>
        <v/>
      </c>
      <c r="R282" s="8" t="str">
        <f ca="1">IFERROR(__xludf.DUMMYFUNCTION("""COMPUTED_VALUE"""),"")</f>
        <v/>
      </c>
      <c r="S282" s="3" t="str">
        <f ca="1">IFERROR(__xludf.DUMMYFUNCTION("""COMPUTED_VALUE"""),"")</f>
        <v/>
      </c>
      <c r="T282" s="8" t="str">
        <f ca="1">IFERROR(__xludf.DUMMYFUNCTION("""COMPUTED_VALUE"""),"")</f>
        <v/>
      </c>
      <c r="U282" s="3" t="str">
        <f ca="1">IFERROR(__xludf.DUMMYFUNCTION("""COMPUTED_VALUE"""),"")</f>
        <v/>
      </c>
      <c r="V282" s="8" t="str">
        <f ca="1">IFERROR(__xludf.DUMMYFUNCTION("""COMPUTED_VALUE"""),"")</f>
        <v/>
      </c>
      <c r="W282" s="3" t="str">
        <f ca="1">IFERROR(__xludf.DUMMYFUNCTION("""COMPUTED_VALUE"""),"")</f>
        <v/>
      </c>
      <c r="X282" s="3" t="str">
        <f ca="1">IFERROR(__xludf.DUMMYFUNCTION("""COMPUTED_VALUE"""),"")</f>
        <v/>
      </c>
      <c r="Y282" s="8" t="str">
        <f ca="1">IFERROR(__xludf.DUMMYFUNCTION("""COMPUTED_VALUE"""),"")</f>
        <v/>
      </c>
      <c r="Z282" s="3" t="str">
        <f ca="1">IFERROR(__xludf.DUMMYFUNCTION("""COMPUTED_VALUE"""),"")</f>
        <v/>
      </c>
      <c r="AA282" s="3" t="str">
        <f ca="1">IFERROR(__xludf.DUMMYFUNCTION("""COMPUTED_VALUE"""),"")</f>
        <v/>
      </c>
      <c r="AB282" s="3" t="str">
        <f ca="1">IFERROR(__xludf.DUMMYFUNCTION("""COMPUTED_VALUE"""),"")</f>
        <v/>
      </c>
      <c r="AC282" s="3" t="str">
        <f ca="1">IFERROR(__xludf.DUMMYFUNCTION("""COMPUTED_VALUE"""),"")</f>
        <v/>
      </c>
      <c r="AD282" s="15" t="str">
        <f ca="1">IFERROR(__xludf.DUMMYFUNCTION("""COMPUTED_VALUE"""),"")</f>
        <v/>
      </c>
    </row>
    <row r="283" spans="1:30" ht="12.75">
      <c r="A283" t="str">
        <f ca="1">IFERROR(__xludf.DUMMYFUNCTION("""COMPUTED_VALUE"""),"Mauritania")</f>
        <v>Mauritania</v>
      </c>
      <c r="B283" t="str">
        <f ca="1">IFERROR(__xludf.DUMMYFUNCTION("""COMPUTED_VALUE"""),"Africa")</f>
        <v>Africa</v>
      </c>
      <c r="C283" s="4" t="str">
        <f ca="1">IFERROR(__xludf.DUMMYFUNCTION("""COMPUTED_VALUE"""),"Mohamed Ould Abdel Aziz")</f>
        <v>Mohamed Ould Abdel Aziz</v>
      </c>
      <c r="D283" t="str">
        <f ca="1">IFERROR(__xludf.DUMMYFUNCTION("""COMPUTED_VALUE"""),"Head of state")</f>
        <v>Head of state</v>
      </c>
      <c r="E283" t="str">
        <f ca="1">IFERROR(__xludf.DUMMYFUNCTION("""COMPUTED_VALUE"""),"Male")</f>
        <v>Male</v>
      </c>
      <c r="F283" s="1">
        <f ca="1">IFERROR(__xludf.DUMMYFUNCTION("""COMPUTED_VALUE"""),61)</f>
        <v>61</v>
      </c>
      <c r="G283" t="str">
        <f ca="1">IFERROR(__xludf.DUMMYFUNCTION("""COMPUTED_VALUE"""),"President")</f>
        <v>President</v>
      </c>
      <c r="H283" s="10">
        <f ca="1">IFERROR(__xludf.DUMMYFUNCTION("""COMPUTED_VALUE"""),0)</f>
        <v>0</v>
      </c>
      <c r="I283" s="7" t="str">
        <f ca="1">IFERROR(__xludf.DUMMYFUNCTION("""COMPUTED_VALUE"""),"")</f>
        <v/>
      </c>
      <c r="J283" s="12" t="str">
        <f ca="1">IFERROR(__xludf.DUMMYFUNCTION("""COMPUTED_VALUE"""),"")</f>
        <v/>
      </c>
      <c r="K283" s="8" t="str">
        <f ca="1">IFERROR(__xludf.DUMMYFUNCTION("""COMPUTED_VALUE"""),"")</f>
        <v/>
      </c>
      <c r="L283" s="12" t="str">
        <f ca="1">IFERROR(__xludf.DUMMYFUNCTION("""COMPUTED_VALUE"""),"")</f>
        <v/>
      </c>
      <c r="M283" s="12" t="str">
        <f ca="1">IFERROR(__xludf.DUMMYFUNCTION("""COMPUTED_VALUE"""),"")</f>
        <v/>
      </c>
      <c r="N283" s="12" t="str">
        <f ca="1">IFERROR(__xludf.DUMMYFUNCTION("""COMPUTED_VALUE"""),"")</f>
        <v/>
      </c>
      <c r="O283" s="8" t="str">
        <f ca="1">IFERROR(__xludf.DUMMYFUNCTION("""COMPUTED_VALUE"""),"")</f>
        <v/>
      </c>
      <c r="P283" s="12" t="str">
        <f ca="1">IFERROR(__xludf.DUMMYFUNCTION("""COMPUTED_VALUE"""),"")</f>
        <v/>
      </c>
      <c r="Q283" s="12" t="str">
        <f ca="1">IFERROR(__xludf.DUMMYFUNCTION("""COMPUTED_VALUE"""),"")</f>
        <v/>
      </c>
      <c r="R283" s="8" t="str">
        <f ca="1">IFERROR(__xludf.DUMMYFUNCTION("""COMPUTED_VALUE"""),"")</f>
        <v/>
      </c>
      <c r="S283" s="3" t="str">
        <f ca="1">IFERROR(__xludf.DUMMYFUNCTION("""COMPUTED_VALUE"""),"")</f>
        <v/>
      </c>
      <c r="T283" s="8" t="str">
        <f ca="1">IFERROR(__xludf.DUMMYFUNCTION("""COMPUTED_VALUE"""),"")</f>
        <v/>
      </c>
      <c r="U283" s="3" t="str">
        <f ca="1">IFERROR(__xludf.DUMMYFUNCTION("""COMPUTED_VALUE"""),"")</f>
        <v/>
      </c>
      <c r="V283" s="8" t="str">
        <f ca="1">IFERROR(__xludf.DUMMYFUNCTION("""COMPUTED_VALUE"""),"")</f>
        <v/>
      </c>
      <c r="W283" s="3" t="str">
        <f ca="1">IFERROR(__xludf.DUMMYFUNCTION("""COMPUTED_VALUE"""),"")</f>
        <v/>
      </c>
      <c r="X283" s="3" t="str">
        <f ca="1">IFERROR(__xludf.DUMMYFUNCTION("""COMPUTED_VALUE"""),"")</f>
        <v/>
      </c>
      <c r="Y283" s="8" t="str">
        <f ca="1">IFERROR(__xludf.DUMMYFUNCTION("""COMPUTED_VALUE"""),"")</f>
        <v/>
      </c>
      <c r="Z283" s="3" t="str">
        <f ca="1">IFERROR(__xludf.DUMMYFUNCTION("""COMPUTED_VALUE"""),"")</f>
        <v/>
      </c>
      <c r="AA283" s="3" t="str">
        <f ca="1">IFERROR(__xludf.DUMMYFUNCTION("""COMPUTED_VALUE"""),"")</f>
        <v/>
      </c>
      <c r="AB283" s="3" t="str">
        <f ca="1">IFERROR(__xludf.DUMMYFUNCTION("""COMPUTED_VALUE"""),"")</f>
        <v/>
      </c>
      <c r="AC283" s="3" t="str">
        <f ca="1">IFERROR(__xludf.DUMMYFUNCTION("""COMPUTED_VALUE"""),"")</f>
        <v/>
      </c>
      <c r="AD283" s="15" t="str">
        <f ca="1">IFERROR(__xludf.DUMMYFUNCTION("""COMPUTED_VALUE"""),"")</f>
        <v/>
      </c>
    </row>
    <row r="284" spans="1:30" ht="12.75">
      <c r="A284" t="str">
        <f ca="1">IFERROR(__xludf.DUMMYFUNCTION("""COMPUTED_VALUE"""),"Mauritius")</f>
        <v>Mauritius</v>
      </c>
      <c r="B284" t="str">
        <f ca="1">IFERROR(__xludf.DUMMYFUNCTION("""COMPUTED_VALUE"""),"Africa")</f>
        <v>Africa</v>
      </c>
      <c r="C284" s="4" t="str">
        <f ca="1">IFERROR(__xludf.DUMMYFUNCTION("""COMPUTED_VALUE"""),"Pravind Jugnauth")</f>
        <v>Pravind Jugnauth</v>
      </c>
      <c r="D284" t="str">
        <f ca="1">IFERROR(__xludf.DUMMYFUNCTION("""COMPUTED_VALUE"""),"Head of government")</f>
        <v>Head of government</v>
      </c>
      <c r="E284" t="str">
        <f ca="1">IFERROR(__xludf.DUMMYFUNCTION("""COMPUTED_VALUE"""),"Male")</f>
        <v>Male</v>
      </c>
      <c r="F284" s="1">
        <f ca="1">IFERROR(__xludf.DUMMYFUNCTION("""COMPUTED_VALUE"""),56)</f>
        <v>56</v>
      </c>
      <c r="G284" t="str">
        <f ca="1">IFERROR(__xludf.DUMMYFUNCTION("""COMPUTED_VALUE"""),"Prime Minister")</f>
        <v>Prime Minister</v>
      </c>
      <c r="H284" s="10">
        <f ca="1">IFERROR(__xludf.DUMMYFUNCTION("""COMPUTED_VALUE"""),0)</f>
        <v>0</v>
      </c>
      <c r="I284" s="7" t="str">
        <f ca="1">IFERROR(__xludf.DUMMYFUNCTION("""COMPUTED_VALUE"""),"")</f>
        <v/>
      </c>
      <c r="J284" s="12" t="str">
        <f ca="1">IFERROR(__xludf.DUMMYFUNCTION("""COMPUTED_VALUE"""),"")</f>
        <v/>
      </c>
      <c r="K284" s="8" t="str">
        <f ca="1">IFERROR(__xludf.DUMMYFUNCTION("""COMPUTED_VALUE"""),"")</f>
        <v/>
      </c>
      <c r="L284" s="12" t="str">
        <f ca="1">IFERROR(__xludf.DUMMYFUNCTION("""COMPUTED_VALUE"""),"")</f>
        <v/>
      </c>
      <c r="M284" s="12" t="str">
        <f ca="1">IFERROR(__xludf.DUMMYFUNCTION("""COMPUTED_VALUE"""),"")</f>
        <v/>
      </c>
      <c r="N284" s="12" t="str">
        <f ca="1">IFERROR(__xludf.DUMMYFUNCTION("""COMPUTED_VALUE"""),"")</f>
        <v/>
      </c>
      <c r="O284" s="8" t="str">
        <f ca="1">IFERROR(__xludf.DUMMYFUNCTION("""COMPUTED_VALUE"""),"")</f>
        <v/>
      </c>
      <c r="P284" s="12" t="str">
        <f ca="1">IFERROR(__xludf.DUMMYFUNCTION("""COMPUTED_VALUE"""),"")</f>
        <v/>
      </c>
      <c r="Q284" s="12" t="str">
        <f ca="1">IFERROR(__xludf.DUMMYFUNCTION("""COMPUTED_VALUE"""),"")</f>
        <v/>
      </c>
      <c r="R284" s="8" t="str">
        <f ca="1">IFERROR(__xludf.DUMMYFUNCTION("""COMPUTED_VALUE"""),"")</f>
        <v/>
      </c>
      <c r="S284" s="3" t="str">
        <f ca="1">IFERROR(__xludf.DUMMYFUNCTION("""COMPUTED_VALUE"""),"")</f>
        <v/>
      </c>
      <c r="T284" s="8" t="str">
        <f ca="1">IFERROR(__xludf.DUMMYFUNCTION("""COMPUTED_VALUE"""),"")</f>
        <v/>
      </c>
      <c r="U284" s="3" t="str">
        <f ca="1">IFERROR(__xludf.DUMMYFUNCTION("""COMPUTED_VALUE"""),"")</f>
        <v/>
      </c>
      <c r="V284" s="8" t="str">
        <f ca="1">IFERROR(__xludf.DUMMYFUNCTION("""COMPUTED_VALUE"""),"")</f>
        <v/>
      </c>
      <c r="W284" s="3" t="str">
        <f ca="1">IFERROR(__xludf.DUMMYFUNCTION("""COMPUTED_VALUE"""),"")</f>
        <v/>
      </c>
      <c r="X284" s="3" t="str">
        <f ca="1">IFERROR(__xludf.DUMMYFUNCTION("""COMPUTED_VALUE"""),"")</f>
        <v/>
      </c>
      <c r="Y284" s="8" t="str">
        <f ca="1">IFERROR(__xludf.DUMMYFUNCTION("""COMPUTED_VALUE"""),"")</f>
        <v/>
      </c>
      <c r="Z284" s="3" t="str">
        <f ca="1">IFERROR(__xludf.DUMMYFUNCTION("""COMPUTED_VALUE"""),"")</f>
        <v/>
      </c>
      <c r="AA284" s="3" t="str">
        <f ca="1">IFERROR(__xludf.DUMMYFUNCTION("""COMPUTED_VALUE"""),"")</f>
        <v/>
      </c>
      <c r="AB284" s="3" t="str">
        <f ca="1">IFERROR(__xludf.DUMMYFUNCTION("""COMPUTED_VALUE"""),"")</f>
        <v/>
      </c>
      <c r="AC284" s="3" t="str">
        <f ca="1">IFERROR(__xludf.DUMMYFUNCTION("""COMPUTED_VALUE"""),"")</f>
        <v/>
      </c>
      <c r="AD284" s="15" t="str">
        <f ca="1">IFERROR(__xludf.DUMMYFUNCTION("""COMPUTED_VALUE"""),"")</f>
        <v/>
      </c>
    </row>
    <row r="285" spans="1:30" ht="12.75">
      <c r="A285" t="str">
        <f ca="1">IFERROR(__xludf.DUMMYFUNCTION("""COMPUTED_VALUE"""),"Mauritius")</f>
        <v>Mauritius</v>
      </c>
      <c r="B285" t="str">
        <f ca="1">IFERROR(__xludf.DUMMYFUNCTION("""COMPUTED_VALUE"""),"Africa")</f>
        <v>Africa</v>
      </c>
      <c r="C285" s="4" t="str">
        <f ca="1">IFERROR(__xludf.DUMMYFUNCTION("""COMPUTED_VALUE"""),"Ameenah Gurib")</f>
        <v>Ameenah Gurib</v>
      </c>
      <c r="D285" t="str">
        <f ca="1">IFERROR(__xludf.DUMMYFUNCTION("""COMPUTED_VALUE"""),"Head of state")</f>
        <v>Head of state</v>
      </c>
      <c r="E285" t="str">
        <f ca="1">IFERROR(__xludf.DUMMYFUNCTION("""COMPUTED_VALUE"""),"Female")</f>
        <v>Female</v>
      </c>
      <c r="F285" s="1">
        <f ca="1">IFERROR(__xludf.DUMMYFUNCTION("""COMPUTED_VALUE"""),58)</f>
        <v>58</v>
      </c>
      <c r="G285" t="str">
        <f ca="1">IFERROR(__xludf.DUMMYFUNCTION("""COMPUTED_VALUE"""),"President")</f>
        <v>President</v>
      </c>
      <c r="H285" s="10">
        <f ca="1">IFERROR(__xludf.DUMMYFUNCTION("""COMPUTED_VALUE"""),0)</f>
        <v>0</v>
      </c>
      <c r="I285" s="7" t="str">
        <f ca="1">IFERROR(__xludf.DUMMYFUNCTION("""COMPUTED_VALUE"""),"")</f>
        <v/>
      </c>
      <c r="J285" s="12" t="str">
        <f ca="1">IFERROR(__xludf.DUMMYFUNCTION("""COMPUTED_VALUE"""),"")</f>
        <v/>
      </c>
      <c r="K285" s="8" t="str">
        <f ca="1">IFERROR(__xludf.DUMMYFUNCTION("""COMPUTED_VALUE"""),"")</f>
        <v/>
      </c>
      <c r="L285" s="12" t="str">
        <f ca="1">IFERROR(__xludf.DUMMYFUNCTION("""COMPUTED_VALUE"""),"")</f>
        <v/>
      </c>
      <c r="M285" s="12" t="str">
        <f ca="1">IFERROR(__xludf.DUMMYFUNCTION("""COMPUTED_VALUE"""),"")</f>
        <v/>
      </c>
      <c r="N285" s="12" t="str">
        <f ca="1">IFERROR(__xludf.DUMMYFUNCTION("""COMPUTED_VALUE"""),"")</f>
        <v/>
      </c>
      <c r="O285" s="8" t="str">
        <f ca="1">IFERROR(__xludf.DUMMYFUNCTION("""COMPUTED_VALUE"""),"")</f>
        <v/>
      </c>
      <c r="P285" s="12" t="str">
        <f ca="1">IFERROR(__xludf.DUMMYFUNCTION("""COMPUTED_VALUE"""),"")</f>
        <v/>
      </c>
      <c r="Q285" s="12" t="str">
        <f ca="1">IFERROR(__xludf.DUMMYFUNCTION("""COMPUTED_VALUE"""),"")</f>
        <v/>
      </c>
      <c r="R285" s="8" t="str">
        <f ca="1">IFERROR(__xludf.DUMMYFUNCTION("""COMPUTED_VALUE"""),"")</f>
        <v/>
      </c>
      <c r="S285" s="3" t="str">
        <f ca="1">IFERROR(__xludf.DUMMYFUNCTION("""COMPUTED_VALUE"""),"")</f>
        <v/>
      </c>
      <c r="T285" s="8" t="str">
        <f ca="1">IFERROR(__xludf.DUMMYFUNCTION("""COMPUTED_VALUE"""),"")</f>
        <v/>
      </c>
      <c r="U285" s="3" t="str">
        <f ca="1">IFERROR(__xludf.DUMMYFUNCTION("""COMPUTED_VALUE"""),"")</f>
        <v/>
      </c>
      <c r="V285" s="8" t="str">
        <f ca="1">IFERROR(__xludf.DUMMYFUNCTION("""COMPUTED_VALUE"""),"")</f>
        <v/>
      </c>
      <c r="W285" s="3" t="str">
        <f ca="1">IFERROR(__xludf.DUMMYFUNCTION("""COMPUTED_VALUE"""),"")</f>
        <v/>
      </c>
      <c r="X285" s="3" t="str">
        <f ca="1">IFERROR(__xludf.DUMMYFUNCTION("""COMPUTED_VALUE"""),"")</f>
        <v/>
      </c>
      <c r="Y285" s="8" t="str">
        <f ca="1">IFERROR(__xludf.DUMMYFUNCTION("""COMPUTED_VALUE"""),"")</f>
        <v/>
      </c>
      <c r="Z285" s="3" t="str">
        <f ca="1">IFERROR(__xludf.DUMMYFUNCTION("""COMPUTED_VALUE"""),"")</f>
        <v/>
      </c>
      <c r="AA285" s="3" t="str">
        <f ca="1">IFERROR(__xludf.DUMMYFUNCTION("""COMPUTED_VALUE"""),"")</f>
        <v/>
      </c>
      <c r="AB285" s="3" t="str">
        <f ca="1">IFERROR(__xludf.DUMMYFUNCTION("""COMPUTED_VALUE"""),"")</f>
        <v/>
      </c>
      <c r="AC285" s="3" t="str">
        <f ca="1">IFERROR(__xludf.DUMMYFUNCTION("""COMPUTED_VALUE"""),"")</f>
        <v/>
      </c>
      <c r="AD285" s="15" t="str">
        <f ca="1">IFERROR(__xludf.DUMMYFUNCTION("""COMPUTED_VALUE"""),"")</f>
        <v/>
      </c>
    </row>
    <row r="286" spans="1:30" ht="12.75">
      <c r="A286" t="str">
        <f ca="1">IFERROR(__xludf.DUMMYFUNCTION("""COMPUTED_VALUE"""),"Micronesia")</f>
        <v>Micronesia</v>
      </c>
      <c r="B286" t="str">
        <f ca="1">IFERROR(__xludf.DUMMYFUNCTION("""COMPUTED_VALUE"""),"Oceania")</f>
        <v>Oceania</v>
      </c>
      <c r="C286" s="4" t="str">
        <f ca="1">IFERROR(__xludf.DUMMYFUNCTION("""COMPUTED_VALUE"""),"Peter M. Christian")</f>
        <v>Peter M. Christian</v>
      </c>
      <c r="D286" t="str">
        <f ca="1">IFERROR(__xludf.DUMMYFUNCTION("""COMPUTED_VALUE"""),"Head of both state and government")</f>
        <v>Head of both state and government</v>
      </c>
      <c r="E286" t="str">
        <f ca="1">IFERROR(__xludf.DUMMYFUNCTION("""COMPUTED_VALUE"""),"Male")</f>
        <v>Male</v>
      </c>
      <c r="F286" s="1">
        <f ca="1">IFERROR(__xludf.DUMMYFUNCTION("""COMPUTED_VALUE"""),70)</f>
        <v>70</v>
      </c>
      <c r="G286" t="str">
        <f ca="1">IFERROR(__xludf.DUMMYFUNCTION("""COMPUTED_VALUE"""),"President")</f>
        <v>President</v>
      </c>
      <c r="H286" s="10">
        <f ca="1">IFERROR(__xludf.DUMMYFUNCTION("""COMPUTED_VALUE"""),0)</f>
        <v>0</v>
      </c>
      <c r="I286" s="7" t="str">
        <f ca="1">IFERROR(__xludf.DUMMYFUNCTION("""COMPUTED_VALUE"""),"")</f>
        <v/>
      </c>
      <c r="J286" s="12" t="str">
        <f ca="1">IFERROR(__xludf.DUMMYFUNCTION("""COMPUTED_VALUE"""),"")</f>
        <v/>
      </c>
      <c r="K286" s="8" t="str">
        <f ca="1">IFERROR(__xludf.DUMMYFUNCTION("""COMPUTED_VALUE"""),"")</f>
        <v/>
      </c>
      <c r="L286" s="12" t="str">
        <f ca="1">IFERROR(__xludf.DUMMYFUNCTION("""COMPUTED_VALUE"""),"")</f>
        <v/>
      </c>
      <c r="M286" s="12" t="str">
        <f ca="1">IFERROR(__xludf.DUMMYFUNCTION("""COMPUTED_VALUE"""),"")</f>
        <v/>
      </c>
      <c r="N286" s="12" t="str">
        <f ca="1">IFERROR(__xludf.DUMMYFUNCTION("""COMPUTED_VALUE"""),"")</f>
        <v/>
      </c>
      <c r="O286" s="8" t="str">
        <f ca="1">IFERROR(__xludf.DUMMYFUNCTION("""COMPUTED_VALUE"""),"")</f>
        <v/>
      </c>
      <c r="P286" s="12" t="str">
        <f ca="1">IFERROR(__xludf.DUMMYFUNCTION("""COMPUTED_VALUE"""),"")</f>
        <v/>
      </c>
      <c r="Q286" s="12" t="str">
        <f ca="1">IFERROR(__xludf.DUMMYFUNCTION("""COMPUTED_VALUE"""),"")</f>
        <v/>
      </c>
      <c r="R286" s="8" t="str">
        <f ca="1">IFERROR(__xludf.DUMMYFUNCTION("""COMPUTED_VALUE"""),"")</f>
        <v/>
      </c>
      <c r="S286" s="3" t="str">
        <f ca="1">IFERROR(__xludf.DUMMYFUNCTION("""COMPUTED_VALUE"""),"")</f>
        <v/>
      </c>
      <c r="T286" s="8" t="str">
        <f ca="1">IFERROR(__xludf.DUMMYFUNCTION("""COMPUTED_VALUE"""),"")</f>
        <v/>
      </c>
      <c r="U286" s="3" t="str">
        <f ca="1">IFERROR(__xludf.DUMMYFUNCTION("""COMPUTED_VALUE"""),"")</f>
        <v/>
      </c>
      <c r="V286" s="8" t="str">
        <f ca="1">IFERROR(__xludf.DUMMYFUNCTION("""COMPUTED_VALUE"""),"")</f>
        <v/>
      </c>
      <c r="W286" s="3" t="str">
        <f ca="1">IFERROR(__xludf.DUMMYFUNCTION("""COMPUTED_VALUE"""),"")</f>
        <v/>
      </c>
      <c r="X286" s="3" t="str">
        <f ca="1">IFERROR(__xludf.DUMMYFUNCTION("""COMPUTED_VALUE"""),"")</f>
        <v/>
      </c>
      <c r="Y286" s="8" t="str">
        <f ca="1">IFERROR(__xludf.DUMMYFUNCTION("""COMPUTED_VALUE"""),"")</f>
        <v/>
      </c>
      <c r="Z286" s="3" t="str">
        <f ca="1">IFERROR(__xludf.DUMMYFUNCTION("""COMPUTED_VALUE"""),"")</f>
        <v/>
      </c>
      <c r="AA286" s="3" t="str">
        <f ca="1">IFERROR(__xludf.DUMMYFUNCTION("""COMPUTED_VALUE"""),"")</f>
        <v/>
      </c>
      <c r="AB286" s="3" t="str">
        <f ca="1">IFERROR(__xludf.DUMMYFUNCTION("""COMPUTED_VALUE"""),"")</f>
        <v/>
      </c>
      <c r="AC286" s="3" t="str">
        <f ca="1">IFERROR(__xludf.DUMMYFUNCTION("""COMPUTED_VALUE"""),"")</f>
        <v/>
      </c>
      <c r="AD286" s="15" t="str">
        <f ca="1">IFERROR(__xludf.DUMMYFUNCTION("""COMPUTED_VALUE"""),"")</f>
        <v/>
      </c>
    </row>
    <row r="287" spans="1:30" ht="12.75">
      <c r="A287" t="str">
        <f ca="1">IFERROR(__xludf.DUMMYFUNCTION("""COMPUTED_VALUE"""),"Monaco")</f>
        <v>Monaco</v>
      </c>
      <c r="B287" t="str">
        <f ca="1">IFERROR(__xludf.DUMMYFUNCTION("""COMPUTED_VALUE"""),"Europe")</f>
        <v>Europe</v>
      </c>
      <c r="C287" s="4" t="str">
        <f ca="1">IFERROR(__xludf.DUMMYFUNCTION("""COMPUTED_VALUE"""),"Serge Telle")</f>
        <v>Serge Telle</v>
      </c>
      <c r="D287" t="str">
        <f ca="1">IFERROR(__xludf.DUMMYFUNCTION("""COMPUTED_VALUE"""),"Head of government")</f>
        <v>Head of government</v>
      </c>
      <c r="E287" t="str">
        <f ca="1">IFERROR(__xludf.DUMMYFUNCTION("""COMPUTED_VALUE"""),"Male")</f>
        <v>Male</v>
      </c>
      <c r="F287" s="1">
        <f ca="1">IFERROR(__xludf.DUMMYFUNCTION("""COMPUTED_VALUE"""),62)</f>
        <v>62</v>
      </c>
      <c r="G287" t="str">
        <f ca="1">IFERROR(__xludf.DUMMYFUNCTION("""COMPUTED_VALUE"""),"Minister of State")</f>
        <v>Minister of State</v>
      </c>
      <c r="H287" s="10">
        <f ca="1">IFERROR(__xludf.DUMMYFUNCTION("""COMPUTED_VALUE"""),0)</f>
        <v>0</v>
      </c>
      <c r="I287" s="7" t="str">
        <f ca="1">IFERROR(__xludf.DUMMYFUNCTION("""COMPUTED_VALUE"""),"")</f>
        <v/>
      </c>
      <c r="J287" s="12" t="str">
        <f ca="1">IFERROR(__xludf.DUMMYFUNCTION("""COMPUTED_VALUE"""),"")</f>
        <v/>
      </c>
      <c r="K287" s="8" t="str">
        <f ca="1">IFERROR(__xludf.DUMMYFUNCTION("""COMPUTED_VALUE"""),"")</f>
        <v/>
      </c>
      <c r="L287" s="12" t="str">
        <f ca="1">IFERROR(__xludf.DUMMYFUNCTION("""COMPUTED_VALUE"""),"")</f>
        <v/>
      </c>
      <c r="M287" s="12" t="str">
        <f ca="1">IFERROR(__xludf.DUMMYFUNCTION("""COMPUTED_VALUE"""),"")</f>
        <v/>
      </c>
      <c r="N287" s="12" t="str">
        <f ca="1">IFERROR(__xludf.DUMMYFUNCTION("""COMPUTED_VALUE"""),"")</f>
        <v/>
      </c>
      <c r="O287" s="8" t="str">
        <f ca="1">IFERROR(__xludf.DUMMYFUNCTION("""COMPUTED_VALUE"""),"")</f>
        <v/>
      </c>
      <c r="P287" s="12" t="str">
        <f ca="1">IFERROR(__xludf.DUMMYFUNCTION("""COMPUTED_VALUE"""),"")</f>
        <v/>
      </c>
      <c r="Q287" s="12" t="str">
        <f ca="1">IFERROR(__xludf.DUMMYFUNCTION("""COMPUTED_VALUE"""),"")</f>
        <v/>
      </c>
      <c r="R287" s="8" t="str">
        <f ca="1">IFERROR(__xludf.DUMMYFUNCTION("""COMPUTED_VALUE"""),"")</f>
        <v/>
      </c>
      <c r="S287" s="3" t="str">
        <f ca="1">IFERROR(__xludf.DUMMYFUNCTION("""COMPUTED_VALUE"""),"")</f>
        <v/>
      </c>
      <c r="T287" s="8" t="str">
        <f ca="1">IFERROR(__xludf.DUMMYFUNCTION("""COMPUTED_VALUE"""),"")</f>
        <v/>
      </c>
      <c r="U287" s="3" t="str">
        <f ca="1">IFERROR(__xludf.DUMMYFUNCTION("""COMPUTED_VALUE"""),"")</f>
        <v/>
      </c>
      <c r="V287" s="8" t="str">
        <f ca="1">IFERROR(__xludf.DUMMYFUNCTION("""COMPUTED_VALUE"""),"")</f>
        <v/>
      </c>
      <c r="W287" s="3" t="str">
        <f ca="1">IFERROR(__xludf.DUMMYFUNCTION("""COMPUTED_VALUE"""),"")</f>
        <v/>
      </c>
      <c r="X287" s="3" t="str">
        <f ca="1">IFERROR(__xludf.DUMMYFUNCTION("""COMPUTED_VALUE"""),"")</f>
        <v/>
      </c>
      <c r="Y287" s="8" t="str">
        <f ca="1">IFERROR(__xludf.DUMMYFUNCTION("""COMPUTED_VALUE"""),"")</f>
        <v/>
      </c>
      <c r="Z287" s="3" t="str">
        <f ca="1">IFERROR(__xludf.DUMMYFUNCTION("""COMPUTED_VALUE"""),"")</f>
        <v/>
      </c>
      <c r="AA287" s="3" t="str">
        <f ca="1">IFERROR(__xludf.DUMMYFUNCTION("""COMPUTED_VALUE"""),"")</f>
        <v/>
      </c>
      <c r="AB287" s="3" t="str">
        <f ca="1">IFERROR(__xludf.DUMMYFUNCTION("""COMPUTED_VALUE"""),"")</f>
        <v/>
      </c>
      <c r="AC287" s="3" t="str">
        <f ca="1">IFERROR(__xludf.DUMMYFUNCTION("""COMPUTED_VALUE"""),"")</f>
        <v/>
      </c>
      <c r="AD287" s="15" t="str">
        <f ca="1">IFERROR(__xludf.DUMMYFUNCTION("""COMPUTED_VALUE"""),"")</f>
        <v/>
      </c>
    </row>
    <row r="288" spans="1:30" ht="12.75">
      <c r="A288" t="str">
        <f ca="1">IFERROR(__xludf.DUMMYFUNCTION("""COMPUTED_VALUE"""),"Monaco")</f>
        <v>Monaco</v>
      </c>
      <c r="B288" t="str">
        <f ca="1">IFERROR(__xludf.DUMMYFUNCTION("""COMPUTED_VALUE"""),"Europe")</f>
        <v>Europe</v>
      </c>
      <c r="C288" s="4" t="str">
        <f ca="1">IFERROR(__xludf.DUMMYFUNCTION("""COMPUTED_VALUE"""),"Albert II")</f>
        <v>Albert II</v>
      </c>
      <c r="D288" t="str">
        <f ca="1">IFERROR(__xludf.DUMMYFUNCTION("""COMPUTED_VALUE"""),"Head of state")</f>
        <v>Head of state</v>
      </c>
      <c r="E288" t="str">
        <f ca="1">IFERROR(__xludf.DUMMYFUNCTION("""COMPUTED_VALUE"""),"Male")</f>
        <v>Male</v>
      </c>
      <c r="F288" s="1">
        <f ca="1">IFERROR(__xludf.DUMMYFUNCTION("""COMPUTED_VALUE"""),59)</f>
        <v>59</v>
      </c>
      <c r="G288" t="str">
        <f ca="1">IFERROR(__xludf.DUMMYFUNCTION("""COMPUTED_VALUE"""),"Sovereign Prince")</f>
        <v>Sovereign Prince</v>
      </c>
      <c r="H288" s="10">
        <f ca="1">IFERROR(__xludf.DUMMYFUNCTION("""COMPUTED_VALUE"""),0)</f>
        <v>0</v>
      </c>
      <c r="I288" s="7" t="str">
        <f ca="1">IFERROR(__xludf.DUMMYFUNCTION("""COMPUTED_VALUE"""),"")</f>
        <v/>
      </c>
      <c r="J288" s="12" t="str">
        <f ca="1">IFERROR(__xludf.DUMMYFUNCTION("""COMPUTED_VALUE"""),"")</f>
        <v/>
      </c>
      <c r="K288" s="8" t="str">
        <f ca="1">IFERROR(__xludf.DUMMYFUNCTION("""COMPUTED_VALUE"""),"")</f>
        <v/>
      </c>
      <c r="L288" s="12" t="str">
        <f ca="1">IFERROR(__xludf.DUMMYFUNCTION("""COMPUTED_VALUE"""),"")</f>
        <v/>
      </c>
      <c r="M288" s="12" t="str">
        <f ca="1">IFERROR(__xludf.DUMMYFUNCTION("""COMPUTED_VALUE"""),"")</f>
        <v/>
      </c>
      <c r="N288" s="12" t="str">
        <f ca="1">IFERROR(__xludf.DUMMYFUNCTION("""COMPUTED_VALUE"""),"")</f>
        <v/>
      </c>
      <c r="O288" s="8" t="str">
        <f ca="1">IFERROR(__xludf.DUMMYFUNCTION("""COMPUTED_VALUE"""),"")</f>
        <v/>
      </c>
      <c r="P288" s="12" t="str">
        <f ca="1">IFERROR(__xludf.DUMMYFUNCTION("""COMPUTED_VALUE"""),"")</f>
        <v/>
      </c>
      <c r="Q288" s="12" t="str">
        <f ca="1">IFERROR(__xludf.DUMMYFUNCTION("""COMPUTED_VALUE"""),"")</f>
        <v/>
      </c>
      <c r="R288" s="8" t="str">
        <f ca="1">IFERROR(__xludf.DUMMYFUNCTION("""COMPUTED_VALUE"""),"")</f>
        <v/>
      </c>
      <c r="S288" s="3" t="str">
        <f ca="1">IFERROR(__xludf.DUMMYFUNCTION("""COMPUTED_VALUE"""),"")</f>
        <v/>
      </c>
      <c r="T288" s="8" t="str">
        <f ca="1">IFERROR(__xludf.DUMMYFUNCTION("""COMPUTED_VALUE"""),"")</f>
        <v/>
      </c>
      <c r="U288" s="3" t="str">
        <f ca="1">IFERROR(__xludf.DUMMYFUNCTION("""COMPUTED_VALUE"""),"")</f>
        <v/>
      </c>
      <c r="V288" s="8" t="str">
        <f ca="1">IFERROR(__xludf.DUMMYFUNCTION("""COMPUTED_VALUE"""),"")</f>
        <v/>
      </c>
      <c r="W288" s="3" t="str">
        <f ca="1">IFERROR(__xludf.DUMMYFUNCTION("""COMPUTED_VALUE"""),"")</f>
        <v/>
      </c>
      <c r="X288" s="3" t="str">
        <f ca="1">IFERROR(__xludf.DUMMYFUNCTION("""COMPUTED_VALUE"""),"")</f>
        <v/>
      </c>
      <c r="Y288" s="8" t="str">
        <f ca="1">IFERROR(__xludf.DUMMYFUNCTION("""COMPUTED_VALUE"""),"")</f>
        <v/>
      </c>
      <c r="Z288" s="3" t="str">
        <f ca="1">IFERROR(__xludf.DUMMYFUNCTION("""COMPUTED_VALUE"""),"")</f>
        <v/>
      </c>
      <c r="AA288" s="3" t="str">
        <f ca="1">IFERROR(__xludf.DUMMYFUNCTION("""COMPUTED_VALUE"""),"")</f>
        <v/>
      </c>
      <c r="AB288" s="3" t="str">
        <f ca="1">IFERROR(__xludf.DUMMYFUNCTION("""COMPUTED_VALUE"""),"")</f>
        <v/>
      </c>
      <c r="AC288" s="3" t="str">
        <f ca="1">IFERROR(__xludf.DUMMYFUNCTION("""COMPUTED_VALUE"""),"")</f>
        <v/>
      </c>
      <c r="AD288" s="15" t="str">
        <f ca="1">IFERROR(__xludf.DUMMYFUNCTION("""COMPUTED_VALUE"""),"")</f>
        <v/>
      </c>
    </row>
    <row r="289" spans="1:30" ht="12.75">
      <c r="A289" t="str">
        <f ca="1">IFERROR(__xludf.DUMMYFUNCTION("""COMPUTED_VALUE"""),"Mongolia")</f>
        <v>Mongolia</v>
      </c>
      <c r="B289" t="str">
        <f ca="1">IFERROR(__xludf.DUMMYFUNCTION("""COMPUTED_VALUE"""),"Asia")</f>
        <v>Asia</v>
      </c>
      <c r="C289" s="4" t="str">
        <f ca="1">IFERROR(__xludf.DUMMYFUNCTION("""COMPUTED_VALUE"""),"Ukhnaagiin Khürelsükh")</f>
        <v>Ukhnaagiin Khürelsükh</v>
      </c>
      <c r="D289" t="str">
        <f ca="1">IFERROR(__xludf.DUMMYFUNCTION("""COMPUTED_VALUE"""),"Head of government")</f>
        <v>Head of government</v>
      </c>
      <c r="E289" t="str">
        <f ca="1">IFERROR(__xludf.DUMMYFUNCTION("""COMPUTED_VALUE"""),"Male")</f>
        <v>Male</v>
      </c>
      <c r="F289" s="1">
        <f ca="1">IFERROR(__xludf.DUMMYFUNCTION("""COMPUTED_VALUE"""),49)</f>
        <v>49</v>
      </c>
      <c r="G289" t="str">
        <f ca="1">IFERROR(__xludf.DUMMYFUNCTION("""COMPUTED_VALUE"""),"Prime Minister")</f>
        <v>Prime Minister</v>
      </c>
      <c r="H289" s="10">
        <f ca="1">IFERROR(__xludf.DUMMYFUNCTION("""COMPUTED_VALUE"""),0)</f>
        <v>0</v>
      </c>
      <c r="I289" s="7" t="str">
        <f ca="1">IFERROR(__xludf.DUMMYFUNCTION("""COMPUTED_VALUE"""),"")</f>
        <v/>
      </c>
      <c r="J289" s="12" t="str">
        <f ca="1">IFERROR(__xludf.DUMMYFUNCTION("""COMPUTED_VALUE"""),"")</f>
        <v/>
      </c>
      <c r="K289" s="8" t="str">
        <f ca="1">IFERROR(__xludf.DUMMYFUNCTION("""COMPUTED_VALUE"""),"")</f>
        <v/>
      </c>
      <c r="L289" s="12" t="str">
        <f ca="1">IFERROR(__xludf.DUMMYFUNCTION("""COMPUTED_VALUE"""),"")</f>
        <v/>
      </c>
      <c r="M289" s="12" t="str">
        <f ca="1">IFERROR(__xludf.DUMMYFUNCTION("""COMPUTED_VALUE"""),"")</f>
        <v/>
      </c>
      <c r="N289" s="12" t="str">
        <f ca="1">IFERROR(__xludf.DUMMYFUNCTION("""COMPUTED_VALUE"""),"")</f>
        <v/>
      </c>
      <c r="O289" s="8" t="str">
        <f ca="1">IFERROR(__xludf.DUMMYFUNCTION("""COMPUTED_VALUE"""),"")</f>
        <v/>
      </c>
      <c r="P289" s="12" t="str">
        <f ca="1">IFERROR(__xludf.DUMMYFUNCTION("""COMPUTED_VALUE"""),"")</f>
        <v/>
      </c>
      <c r="Q289" s="12" t="str">
        <f ca="1">IFERROR(__xludf.DUMMYFUNCTION("""COMPUTED_VALUE"""),"")</f>
        <v/>
      </c>
      <c r="R289" s="8" t="str">
        <f ca="1">IFERROR(__xludf.DUMMYFUNCTION("""COMPUTED_VALUE"""),"")</f>
        <v/>
      </c>
      <c r="S289" s="3" t="str">
        <f ca="1">IFERROR(__xludf.DUMMYFUNCTION("""COMPUTED_VALUE"""),"")</f>
        <v/>
      </c>
      <c r="T289" s="8" t="str">
        <f ca="1">IFERROR(__xludf.DUMMYFUNCTION("""COMPUTED_VALUE"""),"")</f>
        <v/>
      </c>
      <c r="U289" s="3" t="str">
        <f ca="1">IFERROR(__xludf.DUMMYFUNCTION("""COMPUTED_VALUE"""),"")</f>
        <v/>
      </c>
      <c r="V289" s="8" t="str">
        <f ca="1">IFERROR(__xludf.DUMMYFUNCTION("""COMPUTED_VALUE"""),"")</f>
        <v/>
      </c>
      <c r="W289" s="3" t="str">
        <f ca="1">IFERROR(__xludf.DUMMYFUNCTION("""COMPUTED_VALUE"""),"")</f>
        <v/>
      </c>
      <c r="X289" s="3" t="str">
        <f ca="1">IFERROR(__xludf.DUMMYFUNCTION("""COMPUTED_VALUE"""),"")</f>
        <v/>
      </c>
      <c r="Y289" s="8" t="str">
        <f ca="1">IFERROR(__xludf.DUMMYFUNCTION("""COMPUTED_VALUE"""),"")</f>
        <v/>
      </c>
      <c r="Z289" s="3" t="str">
        <f ca="1">IFERROR(__xludf.DUMMYFUNCTION("""COMPUTED_VALUE"""),"")</f>
        <v/>
      </c>
      <c r="AA289" s="3" t="str">
        <f ca="1">IFERROR(__xludf.DUMMYFUNCTION("""COMPUTED_VALUE"""),"")</f>
        <v/>
      </c>
      <c r="AB289" s="3" t="str">
        <f ca="1">IFERROR(__xludf.DUMMYFUNCTION("""COMPUTED_VALUE"""),"")</f>
        <v/>
      </c>
      <c r="AC289" s="3" t="str">
        <f ca="1">IFERROR(__xludf.DUMMYFUNCTION("""COMPUTED_VALUE"""),"")</f>
        <v/>
      </c>
      <c r="AD289" s="15" t="str">
        <f ca="1">IFERROR(__xludf.DUMMYFUNCTION("""COMPUTED_VALUE"""),"")</f>
        <v/>
      </c>
    </row>
    <row r="290" spans="1:30" ht="12.75">
      <c r="A290" t="str">
        <f ca="1">IFERROR(__xludf.DUMMYFUNCTION("""COMPUTED_VALUE"""),"Montenegro")</f>
        <v>Montenegro</v>
      </c>
      <c r="B290" t="str">
        <f ca="1">IFERROR(__xludf.DUMMYFUNCTION("""COMPUTED_VALUE"""),"Europe")</f>
        <v>Europe</v>
      </c>
      <c r="C290" s="4" t="str">
        <f ca="1">IFERROR(__xludf.DUMMYFUNCTION("""COMPUTED_VALUE"""),"Filip Vujanović")</f>
        <v>Filip Vujanović</v>
      </c>
      <c r="D290" t="str">
        <f ca="1">IFERROR(__xludf.DUMMYFUNCTION("""COMPUTED_VALUE"""),"Head of state")</f>
        <v>Head of state</v>
      </c>
      <c r="E290" t="str">
        <f ca="1">IFERROR(__xludf.DUMMYFUNCTION("""COMPUTED_VALUE"""),"Male")</f>
        <v>Male</v>
      </c>
      <c r="F290" s="1">
        <f ca="1">IFERROR(__xludf.DUMMYFUNCTION("""COMPUTED_VALUE"""),63)</f>
        <v>63</v>
      </c>
      <c r="G290" t="str">
        <f ca="1">IFERROR(__xludf.DUMMYFUNCTION("""COMPUTED_VALUE"""),"President")</f>
        <v>President</v>
      </c>
      <c r="H290" s="10">
        <f ca="1">IFERROR(__xludf.DUMMYFUNCTION("""COMPUTED_VALUE"""),0)</f>
        <v>0</v>
      </c>
      <c r="I290" s="7" t="str">
        <f ca="1">IFERROR(__xludf.DUMMYFUNCTION("""COMPUTED_VALUE"""),"")</f>
        <v/>
      </c>
      <c r="J290" s="12" t="str">
        <f ca="1">IFERROR(__xludf.DUMMYFUNCTION("""COMPUTED_VALUE"""),"")</f>
        <v/>
      </c>
      <c r="K290" s="8" t="str">
        <f ca="1">IFERROR(__xludf.DUMMYFUNCTION("""COMPUTED_VALUE"""),"")</f>
        <v/>
      </c>
      <c r="L290" s="12" t="str">
        <f ca="1">IFERROR(__xludf.DUMMYFUNCTION("""COMPUTED_VALUE"""),"")</f>
        <v/>
      </c>
      <c r="M290" s="12" t="str">
        <f ca="1">IFERROR(__xludf.DUMMYFUNCTION("""COMPUTED_VALUE"""),"")</f>
        <v/>
      </c>
      <c r="N290" s="12" t="str">
        <f ca="1">IFERROR(__xludf.DUMMYFUNCTION("""COMPUTED_VALUE"""),"")</f>
        <v/>
      </c>
      <c r="O290" s="8" t="str">
        <f ca="1">IFERROR(__xludf.DUMMYFUNCTION("""COMPUTED_VALUE"""),"")</f>
        <v/>
      </c>
      <c r="P290" s="12" t="str">
        <f ca="1">IFERROR(__xludf.DUMMYFUNCTION("""COMPUTED_VALUE"""),"")</f>
        <v/>
      </c>
      <c r="Q290" s="12" t="str">
        <f ca="1">IFERROR(__xludf.DUMMYFUNCTION("""COMPUTED_VALUE"""),"")</f>
        <v/>
      </c>
      <c r="R290" s="8" t="str">
        <f ca="1">IFERROR(__xludf.DUMMYFUNCTION("""COMPUTED_VALUE"""),"")</f>
        <v/>
      </c>
      <c r="S290" s="3" t="str">
        <f ca="1">IFERROR(__xludf.DUMMYFUNCTION("""COMPUTED_VALUE"""),"")</f>
        <v/>
      </c>
      <c r="T290" s="8" t="str">
        <f ca="1">IFERROR(__xludf.DUMMYFUNCTION("""COMPUTED_VALUE"""),"")</f>
        <v/>
      </c>
      <c r="U290" s="3" t="str">
        <f ca="1">IFERROR(__xludf.DUMMYFUNCTION("""COMPUTED_VALUE"""),"")</f>
        <v/>
      </c>
      <c r="V290" s="8" t="str">
        <f ca="1">IFERROR(__xludf.DUMMYFUNCTION("""COMPUTED_VALUE"""),"")</f>
        <v/>
      </c>
      <c r="W290" s="3" t="str">
        <f ca="1">IFERROR(__xludf.DUMMYFUNCTION("""COMPUTED_VALUE"""),"")</f>
        <v/>
      </c>
      <c r="X290" s="3" t="str">
        <f ca="1">IFERROR(__xludf.DUMMYFUNCTION("""COMPUTED_VALUE"""),"")</f>
        <v/>
      </c>
      <c r="Y290" s="8" t="str">
        <f ca="1">IFERROR(__xludf.DUMMYFUNCTION("""COMPUTED_VALUE"""),"")</f>
        <v/>
      </c>
      <c r="Z290" s="3" t="str">
        <f ca="1">IFERROR(__xludf.DUMMYFUNCTION("""COMPUTED_VALUE"""),"")</f>
        <v/>
      </c>
      <c r="AA290" s="3" t="str">
        <f ca="1">IFERROR(__xludf.DUMMYFUNCTION("""COMPUTED_VALUE"""),"")</f>
        <v/>
      </c>
      <c r="AB290" s="3" t="str">
        <f ca="1">IFERROR(__xludf.DUMMYFUNCTION("""COMPUTED_VALUE"""),"")</f>
        <v/>
      </c>
      <c r="AC290" s="3" t="str">
        <f ca="1">IFERROR(__xludf.DUMMYFUNCTION("""COMPUTED_VALUE"""),"")</f>
        <v/>
      </c>
      <c r="AD290" s="15" t="str">
        <f ca="1">IFERROR(__xludf.DUMMYFUNCTION("""COMPUTED_VALUE"""),"")</f>
        <v/>
      </c>
    </row>
    <row r="291" spans="1:30" ht="12.75">
      <c r="A291" t="str">
        <f ca="1">IFERROR(__xludf.DUMMYFUNCTION("""COMPUTED_VALUE"""),"Montenegro")</f>
        <v>Montenegro</v>
      </c>
      <c r="B291" t="str">
        <f ca="1">IFERROR(__xludf.DUMMYFUNCTION("""COMPUTED_VALUE"""),"Europe")</f>
        <v>Europe</v>
      </c>
      <c r="C291" s="4" t="str">
        <f ca="1">IFERROR(__xludf.DUMMYFUNCTION("""COMPUTED_VALUE"""),"Duško Marković")</f>
        <v>Duško Marković</v>
      </c>
      <c r="D291" t="str">
        <f ca="1">IFERROR(__xludf.DUMMYFUNCTION("""COMPUTED_VALUE"""),"Head of government")</f>
        <v>Head of government</v>
      </c>
      <c r="E291" t="str">
        <f ca="1">IFERROR(__xludf.DUMMYFUNCTION("""COMPUTED_VALUE"""),"Male")</f>
        <v>Male</v>
      </c>
      <c r="F291" s="1">
        <f ca="1">IFERROR(__xludf.DUMMYFUNCTION("""COMPUTED_VALUE"""),59)</f>
        <v>59</v>
      </c>
      <c r="G291" t="str">
        <f ca="1">IFERROR(__xludf.DUMMYFUNCTION("""COMPUTED_VALUE"""),"Prime Minister")</f>
        <v>Prime Minister</v>
      </c>
      <c r="H291" s="10">
        <f ca="1">IFERROR(__xludf.DUMMYFUNCTION("""COMPUTED_VALUE"""),0)</f>
        <v>0</v>
      </c>
      <c r="I291" s="7" t="str">
        <f ca="1">IFERROR(__xludf.DUMMYFUNCTION("""COMPUTED_VALUE"""),"")</f>
        <v/>
      </c>
      <c r="J291" s="12" t="str">
        <f ca="1">IFERROR(__xludf.DUMMYFUNCTION("""COMPUTED_VALUE"""),"")</f>
        <v/>
      </c>
      <c r="K291" s="8" t="str">
        <f ca="1">IFERROR(__xludf.DUMMYFUNCTION("""COMPUTED_VALUE"""),"")</f>
        <v/>
      </c>
      <c r="L291" s="12" t="str">
        <f ca="1">IFERROR(__xludf.DUMMYFUNCTION("""COMPUTED_VALUE"""),"")</f>
        <v/>
      </c>
      <c r="M291" s="12" t="str">
        <f ca="1">IFERROR(__xludf.DUMMYFUNCTION("""COMPUTED_VALUE"""),"")</f>
        <v/>
      </c>
      <c r="N291" s="12" t="str">
        <f ca="1">IFERROR(__xludf.DUMMYFUNCTION("""COMPUTED_VALUE"""),"")</f>
        <v/>
      </c>
      <c r="O291" s="8" t="str">
        <f ca="1">IFERROR(__xludf.DUMMYFUNCTION("""COMPUTED_VALUE"""),"")</f>
        <v/>
      </c>
      <c r="P291" s="12" t="str">
        <f ca="1">IFERROR(__xludf.DUMMYFUNCTION("""COMPUTED_VALUE"""),"")</f>
        <v/>
      </c>
      <c r="Q291" s="12" t="str">
        <f ca="1">IFERROR(__xludf.DUMMYFUNCTION("""COMPUTED_VALUE"""),"")</f>
        <v/>
      </c>
      <c r="R291" s="8" t="str">
        <f ca="1">IFERROR(__xludf.DUMMYFUNCTION("""COMPUTED_VALUE"""),"")</f>
        <v/>
      </c>
      <c r="S291" s="3" t="str">
        <f ca="1">IFERROR(__xludf.DUMMYFUNCTION("""COMPUTED_VALUE"""),"")</f>
        <v/>
      </c>
      <c r="T291" s="8" t="str">
        <f ca="1">IFERROR(__xludf.DUMMYFUNCTION("""COMPUTED_VALUE"""),"")</f>
        <v/>
      </c>
      <c r="U291" s="3" t="str">
        <f ca="1">IFERROR(__xludf.DUMMYFUNCTION("""COMPUTED_VALUE"""),"")</f>
        <v/>
      </c>
      <c r="V291" s="8" t="str">
        <f ca="1">IFERROR(__xludf.DUMMYFUNCTION("""COMPUTED_VALUE"""),"")</f>
        <v/>
      </c>
      <c r="W291" s="3" t="str">
        <f ca="1">IFERROR(__xludf.DUMMYFUNCTION("""COMPUTED_VALUE"""),"")</f>
        <v/>
      </c>
      <c r="X291" s="3" t="str">
        <f ca="1">IFERROR(__xludf.DUMMYFUNCTION("""COMPUTED_VALUE"""),"")</f>
        <v/>
      </c>
      <c r="Y291" s="8" t="str">
        <f ca="1">IFERROR(__xludf.DUMMYFUNCTION("""COMPUTED_VALUE"""),"")</f>
        <v/>
      </c>
      <c r="Z291" s="3" t="str">
        <f ca="1">IFERROR(__xludf.DUMMYFUNCTION("""COMPUTED_VALUE"""),"")</f>
        <v/>
      </c>
      <c r="AA291" s="3" t="str">
        <f ca="1">IFERROR(__xludf.DUMMYFUNCTION("""COMPUTED_VALUE"""),"")</f>
        <v/>
      </c>
      <c r="AB291" s="3" t="str">
        <f ca="1">IFERROR(__xludf.DUMMYFUNCTION("""COMPUTED_VALUE"""),"")</f>
        <v/>
      </c>
      <c r="AC291" s="3" t="str">
        <f ca="1">IFERROR(__xludf.DUMMYFUNCTION("""COMPUTED_VALUE"""),"")</f>
        <v/>
      </c>
      <c r="AD291" s="15" t="str">
        <f ca="1">IFERROR(__xludf.DUMMYFUNCTION("""COMPUTED_VALUE"""),"")</f>
        <v/>
      </c>
    </row>
    <row r="292" spans="1:30" ht="12.75">
      <c r="A292" t="str">
        <f ca="1">IFERROR(__xludf.DUMMYFUNCTION("""COMPUTED_VALUE"""),"Morocco")</f>
        <v>Morocco</v>
      </c>
      <c r="B292" t="str">
        <f ca="1">IFERROR(__xludf.DUMMYFUNCTION("""COMPUTED_VALUE"""),"Africa")</f>
        <v>Africa</v>
      </c>
      <c r="C292" s="4" t="str">
        <f ca="1">IFERROR(__xludf.DUMMYFUNCTION("""COMPUTED_VALUE"""),"Mohammed VI")</f>
        <v>Mohammed VI</v>
      </c>
      <c r="D292" t="str">
        <f ca="1">IFERROR(__xludf.DUMMYFUNCTION("""COMPUTED_VALUE"""),"Head of state")</f>
        <v>Head of state</v>
      </c>
      <c r="E292" t="str">
        <f ca="1">IFERROR(__xludf.DUMMYFUNCTION("""COMPUTED_VALUE"""),"Male")</f>
        <v>Male</v>
      </c>
      <c r="F292" s="1">
        <f ca="1">IFERROR(__xludf.DUMMYFUNCTION("""COMPUTED_VALUE"""),54)</f>
        <v>54</v>
      </c>
      <c r="G292" t="str">
        <f ca="1">IFERROR(__xludf.DUMMYFUNCTION("""COMPUTED_VALUE"""),"King")</f>
        <v>King</v>
      </c>
      <c r="H292" s="10">
        <f ca="1">IFERROR(__xludf.DUMMYFUNCTION("""COMPUTED_VALUE"""),0)</f>
        <v>0</v>
      </c>
      <c r="I292" s="7" t="str">
        <f ca="1">IFERROR(__xludf.DUMMYFUNCTION("""COMPUTED_VALUE"""),"")</f>
        <v/>
      </c>
      <c r="J292" s="12" t="str">
        <f ca="1">IFERROR(__xludf.DUMMYFUNCTION("""COMPUTED_VALUE"""),"")</f>
        <v/>
      </c>
      <c r="K292" s="8" t="str">
        <f ca="1">IFERROR(__xludf.DUMMYFUNCTION("""COMPUTED_VALUE"""),"")</f>
        <v/>
      </c>
      <c r="L292" s="12" t="str">
        <f ca="1">IFERROR(__xludf.DUMMYFUNCTION("""COMPUTED_VALUE"""),"")</f>
        <v/>
      </c>
      <c r="M292" s="12" t="str">
        <f ca="1">IFERROR(__xludf.DUMMYFUNCTION("""COMPUTED_VALUE"""),"")</f>
        <v/>
      </c>
      <c r="N292" s="12" t="str">
        <f ca="1">IFERROR(__xludf.DUMMYFUNCTION("""COMPUTED_VALUE"""),"")</f>
        <v/>
      </c>
      <c r="O292" s="8" t="str">
        <f ca="1">IFERROR(__xludf.DUMMYFUNCTION("""COMPUTED_VALUE"""),"")</f>
        <v/>
      </c>
      <c r="P292" s="12" t="str">
        <f ca="1">IFERROR(__xludf.DUMMYFUNCTION("""COMPUTED_VALUE"""),"")</f>
        <v/>
      </c>
      <c r="Q292" s="12" t="str">
        <f ca="1">IFERROR(__xludf.DUMMYFUNCTION("""COMPUTED_VALUE"""),"")</f>
        <v/>
      </c>
      <c r="R292" s="8" t="str">
        <f ca="1">IFERROR(__xludf.DUMMYFUNCTION("""COMPUTED_VALUE"""),"")</f>
        <v/>
      </c>
      <c r="S292" s="3" t="str">
        <f ca="1">IFERROR(__xludf.DUMMYFUNCTION("""COMPUTED_VALUE"""),"")</f>
        <v/>
      </c>
      <c r="T292" s="8" t="str">
        <f ca="1">IFERROR(__xludf.DUMMYFUNCTION("""COMPUTED_VALUE"""),"")</f>
        <v/>
      </c>
      <c r="U292" s="3" t="str">
        <f ca="1">IFERROR(__xludf.DUMMYFUNCTION("""COMPUTED_VALUE"""),"")</f>
        <v/>
      </c>
      <c r="V292" s="8" t="str">
        <f ca="1">IFERROR(__xludf.DUMMYFUNCTION("""COMPUTED_VALUE"""),"")</f>
        <v/>
      </c>
      <c r="W292" s="3" t="str">
        <f ca="1">IFERROR(__xludf.DUMMYFUNCTION("""COMPUTED_VALUE"""),"")</f>
        <v/>
      </c>
      <c r="X292" s="3" t="str">
        <f ca="1">IFERROR(__xludf.DUMMYFUNCTION("""COMPUTED_VALUE"""),"")</f>
        <v/>
      </c>
      <c r="Y292" s="8" t="str">
        <f ca="1">IFERROR(__xludf.DUMMYFUNCTION("""COMPUTED_VALUE"""),"")</f>
        <v/>
      </c>
      <c r="Z292" s="3" t="str">
        <f ca="1">IFERROR(__xludf.DUMMYFUNCTION("""COMPUTED_VALUE"""),"")</f>
        <v/>
      </c>
      <c r="AA292" s="3" t="str">
        <f ca="1">IFERROR(__xludf.DUMMYFUNCTION("""COMPUTED_VALUE"""),"")</f>
        <v/>
      </c>
      <c r="AB292" s="3" t="str">
        <f ca="1">IFERROR(__xludf.DUMMYFUNCTION("""COMPUTED_VALUE"""),"")</f>
        <v/>
      </c>
      <c r="AC292" s="3" t="str">
        <f ca="1">IFERROR(__xludf.DUMMYFUNCTION("""COMPUTED_VALUE"""),"")</f>
        <v/>
      </c>
      <c r="AD292" s="15" t="str">
        <f ca="1">IFERROR(__xludf.DUMMYFUNCTION("""COMPUTED_VALUE"""),"")</f>
        <v/>
      </c>
    </row>
    <row r="293" spans="1:30" ht="12.75">
      <c r="A293" t="str">
        <f ca="1">IFERROR(__xludf.DUMMYFUNCTION("""COMPUTED_VALUE"""),"Mozambique")</f>
        <v>Mozambique</v>
      </c>
      <c r="B293" t="str">
        <f ca="1">IFERROR(__xludf.DUMMYFUNCTION("""COMPUTED_VALUE"""),"Africa")</f>
        <v>Africa</v>
      </c>
      <c r="C293" s="4" t="str">
        <f ca="1">IFERROR(__xludf.DUMMYFUNCTION("""COMPUTED_VALUE"""),"Filipe Nyusi")</f>
        <v>Filipe Nyusi</v>
      </c>
      <c r="D293" t="str">
        <f ca="1">IFERROR(__xludf.DUMMYFUNCTION("""COMPUTED_VALUE"""),"Head of state")</f>
        <v>Head of state</v>
      </c>
      <c r="E293" t="str">
        <f ca="1">IFERROR(__xludf.DUMMYFUNCTION("""COMPUTED_VALUE"""),"Male")</f>
        <v>Male</v>
      </c>
      <c r="F293" s="1">
        <f ca="1">IFERROR(__xludf.DUMMYFUNCTION("""COMPUTED_VALUE"""),58)</f>
        <v>58</v>
      </c>
      <c r="G293" t="str">
        <f ca="1">IFERROR(__xludf.DUMMYFUNCTION("""COMPUTED_VALUE"""),"President")</f>
        <v>President</v>
      </c>
      <c r="H293" s="10">
        <f ca="1">IFERROR(__xludf.DUMMYFUNCTION("""COMPUTED_VALUE"""),0)</f>
        <v>0</v>
      </c>
      <c r="I293" s="7" t="str">
        <f ca="1">IFERROR(__xludf.DUMMYFUNCTION("""COMPUTED_VALUE"""),"")</f>
        <v/>
      </c>
      <c r="J293" s="12" t="str">
        <f ca="1">IFERROR(__xludf.DUMMYFUNCTION("""COMPUTED_VALUE"""),"")</f>
        <v/>
      </c>
      <c r="K293" s="8" t="str">
        <f ca="1">IFERROR(__xludf.DUMMYFUNCTION("""COMPUTED_VALUE"""),"")</f>
        <v/>
      </c>
      <c r="L293" s="12" t="str">
        <f ca="1">IFERROR(__xludf.DUMMYFUNCTION("""COMPUTED_VALUE"""),"")</f>
        <v/>
      </c>
      <c r="M293" s="12" t="str">
        <f ca="1">IFERROR(__xludf.DUMMYFUNCTION("""COMPUTED_VALUE"""),"")</f>
        <v/>
      </c>
      <c r="N293" s="12" t="str">
        <f ca="1">IFERROR(__xludf.DUMMYFUNCTION("""COMPUTED_VALUE"""),"")</f>
        <v/>
      </c>
      <c r="O293" s="8" t="str">
        <f ca="1">IFERROR(__xludf.DUMMYFUNCTION("""COMPUTED_VALUE"""),"")</f>
        <v/>
      </c>
      <c r="P293" s="12" t="str">
        <f ca="1">IFERROR(__xludf.DUMMYFUNCTION("""COMPUTED_VALUE"""),"")</f>
        <v/>
      </c>
      <c r="Q293" s="12" t="str">
        <f ca="1">IFERROR(__xludf.DUMMYFUNCTION("""COMPUTED_VALUE"""),"")</f>
        <v/>
      </c>
      <c r="R293" s="8" t="str">
        <f ca="1">IFERROR(__xludf.DUMMYFUNCTION("""COMPUTED_VALUE"""),"")</f>
        <v/>
      </c>
      <c r="S293" s="3" t="str">
        <f ca="1">IFERROR(__xludf.DUMMYFUNCTION("""COMPUTED_VALUE"""),"")</f>
        <v/>
      </c>
      <c r="T293" s="8" t="str">
        <f ca="1">IFERROR(__xludf.DUMMYFUNCTION("""COMPUTED_VALUE"""),"")</f>
        <v/>
      </c>
      <c r="U293" s="3" t="str">
        <f ca="1">IFERROR(__xludf.DUMMYFUNCTION("""COMPUTED_VALUE"""),"")</f>
        <v/>
      </c>
      <c r="V293" s="8" t="str">
        <f ca="1">IFERROR(__xludf.DUMMYFUNCTION("""COMPUTED_VALUE"""),"")</f>
        <v/>
      </c>
      <c r="W293" s="3" t="str">
        <f ca="1">IFERROR(__xludf.DUMMYFUNCTION("""COMPUTED_VALUE"""),"")</f>
        <v/>
      </c>
      <c r="X293" s="3" t="str">
        <f ca="1">IFERROR(__xludf.DUMMYFUNCTION("""COMPUTED_VALUE"""),"")</f>
        <v/>
      </c>
      <c r="Y293" s="8" t="str">
        <f ca="1">IFERROR(__xludf.DUMMYFUNCTION("""COMPUTED_VALUE"""),"")</f>
        <v/>
      </c>
      <c r="Z293" s="3" t="str">
        <f ca="1">IFERROR(__xludf.DUMMYFUNCTION("""COMPUTED_VALUE"""),"")</f>
        <v/>
      </c>
      <c r="AA293" s="3" t="str">
        <f ca="1">IFERROR(__xludf.DUMMYFUNCTION("""COMPUTED_VALUE"""),"")</f>
        <v/>
      </c>
      <c r="AB293" s="3" t="str">
        <f ca="1">IFERROR(__xludf.DUMMYFUNCTION("""COMPUTED_VALUE"""),"")</f>
        <v/>
      </c>
      <c r="AC293" s="3" t="str">
        <f ca="1">IFERROR(__xludf.DUMMYFUNCTION("""COMPUTED_VALUE"""),"")</f>
        <v/>
      </c>
      <c r="AD293" s="15" t="str">
        <f ca="1">IFERROR(__xludf.DUMMYFUNCTION("""COMPUTED_VALUE"""),"")</f>
        <v/>
      </c>
    </row>
    <row r="294" spans="1:30" ht="12.75">
      <c r="A294" t="str">
        <f ca="1">IFERROR(__xludf.DUMMYFUNCTION("""COMPUTED_VALUE"""),"Mozambique")</f>
        <v>Mozambique</v>
      </c>
      <c r="B294" t="str">
        <f ca="1">IFERROR(__xludf.DUMMYFUNCTION("""COMPUTED_VALUE"""),"Africa")</f>
        <v>Africa</v>
      </c>
      <c r="C294" s="4" t="str">
        <f ca="1">IFERROR(__xludf.DUMMYFUNCTION("""COMPUTED_VALUE"""),"Carlos Agostinho do Rosário")</f>
        <v>Carlos Agostinho do Rosário</v>
      </c>
      <c r="D294" t="str">
        <f ca="1">IFERROR(__xludf.DUMMYFUNCTION("""COMPUTED_VALUE"""),"Head of government")</f>
        <v>Head of government</v>
      </c>
      <c r="E294" t="str">
        <f ca="1">IFERROR(__xludf.DUMMYFUNCTION("""COMPUTED_VALUE"""),"Male")</f>
        <v>Male</v>
      </c>
      <c r="F294" s="1">
        <f ca="1">IFERROR(__xludf.DUMMYFUNCTION("""COMPUTED_VALUE"""),63)</f>
        <v>63</v>
      </c>
      <c r="G294" t="str">
        <f ca="1">IFERROR(__xludf.DUMMYFUNCTION("""COMPUTED_VALUE"""),"Prime Minister")</f>
        <v>Prime Minister</v>
      </c>
      <c r="H294" s="10">
        <f ca="1">IFERROR(__xludf.DUMMYFUNCTION("""COMPUTED_VALUE"""),0)</f>
        <v>0</v>
      </c>
      <c r="I294" s="7" t="str">
        <f ca="1">IFERROR(__xludf.DUMMYFUNCTION("""COMPUTED_VALUE"""),"")</f>
        <v/>
      </c>
      <c r="J294" s="12" t="str">
        <f ca="1">IFERROR(__xludf.DUMMYFUNCTION("""COMPUTED_VALUE"""),"")</f>
        <v/>
      </c>
      <c r="K294" s="8" t="str">
        <f ca="1">IFERROR(__xludf.DUMMYFUNCTION("""COMPUTED_VALUE"""),"")</f>
        <v/>
      </c>
      <c r="L294" s="12" t="str">
        <f ca="1">IFERROR(__xludf.DUMMYFUNCTION("""COMPUTED_VALUE"""),"")</f>
        <v/>
      </c>
      <c r="M294" s="12" t="str">
        <f ca="1">IFERROR(__xludf.DUMMYFUNCTION("""COMPUTED_VALUE"""),"")</f>
        <v/>
      </c>
      <c r="N294" s="12" t="str">
        <f ca="1">IFERROR(__xludf.DUMMYFUNCTION("""COMPUTED_VALUE"""),"")</f>
        <v/>
      </c>
      <c r="O294" s="8" t="str">
        <f ca="1">IFERROR(__xludf.DUMMYFUNCTION("""COMPUTED_VALUE"""),"")</f>
        <v/>
      </c>
      <c r="P294" s="12" t="str">
        <f ca="1">IFERROR(__xludf.DUMMYFUNCTION("""COMPUTED_VALUE"""),"")</f>
        <v/>
      </c>
      <c r="Q294" s="12" t="str">
        <f ca="1">IFERROR(__xludf.DUMMYFUNCTION("""COMPUTED_VALUE"""),"")</f>
        <v/>
      </c>
      <c r="R294" s="8" t="str">
        <f ca="1">IFERROR(__xludf.DUMMYFUNCTION("""COMPUTED_VALUE"""),"")</f>
        <v/>
      </c>
      <c r="S294" s="3" t="str">
        <f ca="1">IFERROR(__xludf.DUMMYFUNCTION("""COMPUTED_VALUE"""),"")</f>
        <v/>
      </c>
      <c r="T294" s="8" t="str">
        <f ca="1">IFERROR(__xludf.DUMMYFUNCTION("""COMPUTED_VALUE"""),"")</f>
        <v/>
      </c>
      <c r="U294" s="3" t="str">
        <f ca="1">IFERROR(__xludf.DUMMYFUNCTION("""COMPUTED_VALUE"""),"")</f>
        <v/>
      </c>
      <c r="V294" s="8" t="str">
        <f ca="1">IFERROR(__xludf.DUMMYFUNCTION("""COMPUTED_VALUE"""),"")</f>
        <v/>
      </c>
      <c r="W294" s="3" t="str">
        <f ca="1">IFERROR(__xludf.DUMMYFUNCTION("""COMPUTED_VALUE"""),"")</f>
        <v/>
      </c>
      <c r="X294" s="3" t="str">
        <f ca="1">IFERROR(__xludf.DUMMYFUNCTION("""COMPUTED_VALUE"""),"")</f>
        <v/>
      </c>
      <c r="Y294" s="8" t="str">
        <f ca="1">IFERROR(__xludf.DUMMYFUNCTION("""COMPUTED_VALUE"""),"")</f>
        <v/>
      </c>
      <c r="Z294" s="3" t="str">
        <f ca="1">IFERROR(__xludf.DUMMYFUNCTION("""COMPUTED_VALUE"""),"")</f>
        <v/>
      </c>
      <c r="AA294" s="3" t="str">
        <f ca="1">IFERROR(__xludf.DUMMYFUNCTION("""COMPUTED_VALUE"""),"")</f>
        <v/>
      </c>
      <c r="AB294" s="3" t="str">
        <f ca="1">IFERROR(__xludf.DUMMYFUNCTION("""COMPUTED_VALUE"""),"")</f>
        <v/>
      </c>
      <c r="AC294" s="3" t="str">
        <f ca="1">IFERROR(__xludf.DUMMYFUNCTION("""COMPUTED_VALUE"""),"")</f>
        <v/>
      </c>
      <c r="AD294" s="15" t="str">
        <f ca="1">IFERROR(__xludf.DUMMYFUNCTION("""COMPUTED_VALUE"""),"")</f>
        <v/>
      </c>
    </row>
    <row r="295" spans="1:30" ht="12.75">
      <c r="A295" t="str">
        <f ca="1">IFERROR(__xludf.DUMMYFUNCTION("""COMPUTED_VALUE"""),"Myanmar")</f>
        <v>Myanmar</v>
      </c>
      <c r="B295" t="str">
        <f ca="1">IFERROR(__xludf.DUMMYFUNCTION("""COMPUTED_VALUE"""),"Asia")</f>
        <v>Asia</v>
      </c>
      <c r="C295" s="4" t="str">
        <f ca="1">IFERROR(__xludf.DUMMYFUNCTION("""COMPUTED_VALUE"""),"Htin Kyaw")</f>
        <v>Htin Kyaw</v>
      </c>
      <c r="D295" t="str">
        <f ca="1">IFERROR(__xludf.DUMMYFUNCTION("""COMPUTED_VALUE"""),"Head of state")</f>
        <v>Head of state</v>
      </c>
      <c r="E295" t="str">
        <f ca="1">IFERROR(__xludf.DUMMYFUNCTION("""COMPUTED_VALUE"""),"Male")</f>
        <v>Male</v>
      </c>
      <c r="F295" s="1">
        <f ca="1">IFERROR(__xludf.DUMMYFUNCTION("""COMPUTED_VALUE"""),71)</f>
        <v>71</v>
      </c>
      <c r="G295" t="str">
        <f ca="1">IFERROR(__xludf.DUMMYFUNCTION("""COMPUTED_VALUE"""),"President")</f>
        <v>President</v>
      </c>
      <c r="H295" s="10">
        <f ca="1">IFERROR(__xludf.DUMMYFUNCTION("""COMPUTED_VALUE"""),0)</f>
        <v>0</v>
      </c>
      <c r="I295" s="7" t="str">
        <f ca="1">IFERROR(__xludf.DUMMYFUNCTION("""COMPUTED_VALUE"""),"")</f>
        <v/>
      </c>
      <c r="J295" s="12" t="str">
        <f ca="1">IFERROR(__xludf.DUMMYFUNCTION("""COMPUTED_VALUE"""),"")</f>
        <v/>
      </c>
      <c r="K295" s="8" t="str">
        <f ca="1">IFERROR(__xludf.DUMMYFUNCTION("""COMPUTED_VALUE"""),"")</f>
        <v/>
      </c>
      <c r="L295" s="12" t="str">
        <f ca="1">IFERROR(__xludf.DUMMYFUNCTION("""COMPUTED_VALUE"""),"")</f>
        <v/>
      </c>
      <c r="M295" s="12" t="str">
        <f ca="1">IFERROR(__xludf.DUMMYFUNCTION("""COMPUTED_VALUE"""),"")</f>
        <v/>
      </c>
      <c r="N295" s="12" t="str">
        <f ca="1">IFERROR(__xludf.DUMMYFUNCTION("""COMPUTED_VALUE"""),"")</f>
        <v/>
      </c>
      <c r="O295" s="8" t="str">
        <f ca="1">IFERROR(__xludf.DUMMYFUNCTION("""COMPUTED_VALUE"""),"")</f>
        <v/>
      </c>
      <c r="P295" s="12" t="str">
        <f ca="1">IFERROR(__xludf.DUMMYFUNCTION("""COMPUTED_VALUE"""),"")</f>
        <v/>
      </c>
      <c r="Q295" s="12" t="str">
        <f ca="1">IFERROR(__xludf.DUMMYFUNCTION("""COMPUTED_VALUE"""),"")</f>
        <v/>
      </c>
      <c r="R295" s="8" t="str">
        <f ca="1">IFERROR(__xludf.DUMMYFUNCTION("""COMPUTED_VALUE"""),"")</f>
        <v/>
      </c>
      <c r="S295" s="3" t="str">
        <f ca="1">IFERROR(__xludf.DUMMYFUNCTION("""COMPUTED_VALUE"""),"")</f>
        <v/>
      </c>
      <c r="T295" s="8" t="str">
        <f ca="1">IFERROR(__xludf.DUMMYFUNCTION("""COMPUTED_VALUE"""),"")</f>
        <v/>
      </c>
      <c r="U295" s="3" t="str">
        <f ca="1">IFERROR(__xludf.DUMMYFUNCTION("""COMPUTED_VALUE"""),"")</f>
        <v/>
      </c>
      <c r="V295" s="8" t="str">
        <f ca="1">IFERROR(__xludf.DUMMYFUNCTION("""COMPUTED_VALUE"""),"")</f>
        <v/>
      </c>
      <c r="W295" s="3" t="str">
        <f ca="1">IFERROR(__xludf.DUMMYFUNCTION("""COMPUTED_VALUE"""),"")</f>
        <v/>
      </c>
      <c r="X295" s="3" t="str">
        <f ca="1">IFERROR(__xludf.DUMMYFUNCTION("""COMPUTED_VALUE"""),"")</f>
        <v/>
      </c>
      <c r="Y295" s="8" t="str">
        <f ca="1">IFERROR(__xludf.DUMMYFUNCTION("""COMPUTED_VALUE"""),"")</f>
        <v/>
      </c>
      <c r="Z295" s="3" t="str">
        <f ca="1">IFERROR(__xludf.DUMMYFUNCTION("""COMPUTED_VALUE"""),"")</f>
        <v/>
      </c>
      <c r="AA295" s="3" t="str">
        <f ca="1">IFERROR(__xludf.DUMMYFUNCTION("""COMPUTED_VALUE"""),"")</f>
        <v/>
      </c>
      <c r="AB295" s="3" t="str">
        <f ca="1">IFERROR(__xludf.DUMMYFUNCTION("""COMPUTED_VALUE"""),"")</f>
        <v/>
      </c>
      <c r="AC295" s="3" t="str">
        <f ca="1">IFERROR(__xludf.DUMMYFUNCTION("""COMPUTED_VALUE"""),"")</f>
        <v/>
      </c>
      <c r="AD295" s="15" t="str">
        <f ca="1">IFERROR(__xludf.DUMMYFUNCTION("""COMPUTED_VALUE"""),"")</f>
        <v/>
      </c>
    </row>
    <row r="296" spans="1:30" ht="12.75">
      <c r="A296" t="str">
        <f ca="1">IFERROR(__xludf.DUMMYFUNCTION("""COMPUTED_VALUE"""),"Namibia")</f>
        <v>Namibia</v>
      </c>
      <c r="B296" t="str">
        <f ca="1">IFERROR(__xludf.DUMMYFUNCTION("""COMPUTED_VALUE"""),"Africa")</f>
        <v>Africa</v>
      </c>
      <c r="C296" s="4" t="str">
        <f ca="1">IFERROR(__xludf.DUMMYFUNCTION("""COMPUTED_VALUE"""),"Saara Kuugongelwa")</f>
        <v>Saara Kuugongelwa</v>
      </c>
      <c r="D296" t="str">
        <f ca="1">IFERROR(__xludf.DUMMYFUNCTION("""COMPUTED_VALUE"""),"Head of government")</f>
        <v>Head of government</v>
      </c>
      <c r="E296" t="str">
        <f ca="1">IFERROR(__xludf.DUMMYFUNCTION("""COMPUTED_VALUE"""),"Female")</f>
        <v>Female</v>
      </c>
      <c r="F296" s="1">
        <f ca="1">IFERROR(__xludf.DUMMYFUNCTION("""COMPUTED_VALUE"""),50)</f>
        <v>50</v>
      </c>
      <c r="G296" t="str">
        <f ca="1">IFERROR(__xludf.DUMMYFUNCTION("""COMPUTED_VALUE"""),"Prime Minister")</f>
        <v>Prime Minister</v>
      </c>
      <c r="H296" s="10">
        <f ca="1">IFERROR(__xludf.DUMMYFUNCTION("""COMPUTED_VALUE"""),0)</f>
        <v>0</v>
      </c>
      <c r="I296" s="7" t="str">
        <f ca="1">IFERROR(__xludf.DUMMYFUNCTION("""COMPUTED_VALUE"""),"")</f>
        <v/>
      </c>
      <c r="J296" s="12" t="str">
        <f ca="1">IFERROR(__xludf.DUMMYFUNCTION("""COMPUTED_VALUE"""),"")</f>
        <v/>
      </c>
      <c r="K296" s="8" t="str">
        <f ca="1">IFERROR(__xludf.DUMMYFUNCTION("""COMPUTED_VALUE"""),"")</f>
        <v/>
      </c>
      <c r="L296" s="12" t="str">
        <f ca="1">IFERROR(__xludf.DUMMYFUNCTION("""COMPUTED_VALUE"""),"")</f>
        <v/>
      </c>
      <c r="M296" s="12" t="str">
        <f ca="1">IFERROR(__xludf.DUMMYFUNCTION("""COMPUTED_VALUE"""),"")</f>
        <v/>
      </c>
      <c r="N296" s="12" t="str">
        <f ca="1">IFERROR(__xludf.DUMMYFUNCTION("""COMPUTED_VALUE"""),"")</f>
        <v/>
      </c>
      <c r="O296" s="8" t="str">
        <f ca="1">IFERROR(__xludf.DUMMYFUNCTION("""COMPUTED_VALUE"""),"")</f>
        <v/>
      </c>
      <c r="P296" s="12" t="str">
        <f ca="1">IFERROR(__xludf.DUMMYFUNCTION("""COMPUTED_VALUE"""),"")</f>
        <v/>
      </c>
      <c r="Q296" s="12" t="str">
        <f ca="1">IFERROR(__xludf.DUMMYFUNCTION("""COMPUTED_VALUE"""),"")</f>
        <v/>
      </c>
      <c r="R296" s="8" t="str">
        <f ca="1">IFERROR(__xludf.DUMMYFUNCTION("""COMPUTED_VALUE"""),"")</f>
        <v/>
      </c>
      <c r="S296" s="3" t="str">
        <f ca="1">IFERROR(__xludf.DUMMYFUNCTION("""COMPUTED_VALUE"""),"")</f>
        <v/>
      </c>
      <c r="T296" s="8" t="str">
        <f ca="1">IFERROR(__xludf.DUMMYFUNCTION("""COMPUTED_VALUE"""),"")</f>
        <v/>
      </c>
      <c r="U296" s="3" t="str">
        <f ca="1">IFERROR(__xludf.DUMMYFUNCTION("""COMPUTED_VALUE"""),"")</f>
        <v/>
      </c>
      <c r="V296" s="8" t="str">
        <f ca="1">IFERROR(__xludf.DUMMYFUNCTION("""COMPUTED_VALUE"""),"")</f>
        <v/>
      </c>
      <c r="W296" s="3" t="str">
        <f ca="1">IFERROR(__xludf.DUMMYFUNCTION("""COMPUTED_VALUE"""),"")</f>
        <v/>
      </c>
      <c r="X296" s="3" t="str">
        <f ca="1">IFERROR(__xludf.DUMMYFUNCTION("""COMPUTED_VALUE"""),"")</f>
        <v/>
      </c>
      <c r="Y296" s="8" t="str">
        <f ca="1">IFERROR(__xludf.DUMMYFUNCTION("""COMPUTED_VALUE"""),"")</f>
        <v/>
      </c>
      <c r="Z296" s="3" t="str">
        <f ca="1">IFERROR(__xludf.DUMMYFUNCTION("""COMPUTED_VALUE"""),"")</f>
        <v/>
      </c>
      <c r="AA296" s="3" t="str">
        <f ca="1">IFERROR(__xludf.DUMMYFUNCTION("""COMPUTED_VALUE"""),"")</f>
        <v/>
      </c>
      <c r="AB296" s="3" t="str">
        <f ca="1">IFERROR(__xludf.DUMMYFUNCTION("""COMPUTED_VALUE"""),"")</f>
        <v/>
      </c>
      <c r="AC296" s="3" t="str">
        <f ca="1">IFERROR(__xludf.DUMMYFUNCTION("""COMPUTED_VALUE"""),"")</f>
        <v/>
      </c>
      <c r="AD296" s="15" t="str">
        <f ca="1">IFERROR(__xludf.DUMMYFUNCTION("""COMPUTED_VALUE"""),"")</f>
        <v/>
      </c>
    </row>
    <row r="297" spans="1:30" ht="12.75">
      <c r="A297" t="str">
        <f ca="1">IFERROR(__xludf.DUMMYFUNCTION("""COMPUTED_VALUE"""),"Namibia")</f>
        <v>Namibia</v>
      </c>
      <c r="B297" t="str">
        <f ca="1">IFERROR(__xludf.DUMMYFUNCTION("""COMPUTED_VALUE"""),"Africa")</f>
        <v>Africa</v>
      </c>
      <c r="C297" s="4" t="str">
        <f ca="1">IFERROR(__xludf.DUMMYFUNCTION("""COMPUTED_VALUE"""),"Hage Geingob")</f>
        <v>Hage Geingob</v>
      </c>
      <c r="D297" t="str">
        <f ca="1">IFERROR(__xludf.DUMMYFUNCTION("""COMPUTED_VALUE"""),"Head of state")</f>
        <v>Head of state</v>
      </c>
      <c r="E297" t="str">
        <f ca="1">IFERROR(__xludf.DUMMYFUNCTION("""COMPUTED_VALUE"""),"Male")</f>
        <v>Male</v>
      </c>
      <c r="F297" s="1">
        <f ca="1">IFERROR(__xludf.DUMMYFUNCTION("""COMPUTED_VALUE"""),76)</f>
        <v>76</v>
      </c>
      <c r="G297" t="str">
        <f ca="1">IFERROR(__xludf.DUMMYFUNCTION("""COMPUTED_VALUE"""),"President")</f>
        <v>President</v>
      </c>
      <c r="H297" s="10">
        <f ca="1">IFERROR(__xludf.DUMMYFUNCTION("""COMPUTED_VALUE"""),0)</f>
        <v>0</v>
      </c>
      <c r="I297" s="7" t="str">
        <f ca="1">IFERROR(__xludf.DUMMYFUNCTION("""COMPUTED_VALUE"""),"")</f>
        <v/>
      </c>
      <c r="J297" s="12" t="str">
        <f ca="1">IFERROR(__xludf.DUMMYFUNCTION("""COMPUTED_VALUE"""),"")</f>
        <v/>
      </c>
      <c r="K297" s="8" t="str">
        <f ca="1">IFERROR(__xludf.DUMMYFUNCTION("""COMPUTED_VALUE"""),"")</f>
        <v/>
      </c>
      <c r="L297" s="12" t="str">
        <f ca="1">IFERROR(__xludf.DUMMYFUNCTION("""COMPUTED_VALUE"""),"")</f>
        <v/>
      </c>
      <c r="M297" s="12" t="str">
        <f ca="1">IFERROR(__xludf.DUMMYFUNCTION("""COMPUTED_VALUE"""),"")</f>
        <v/>
      </c>
      <c r="N297" s="12" t="str">
        <f ca="1">IFERROR(__xludf.DUMMYFUNCTION("""COMPUTED_VALUE"""),"")</f>
        <v/>
      </c>
      <c r="O297" s="8" t="str">
        <f ca="1">IFERROR(__xludf.DUMMYFUNCTION("""COMPUTED_VALUE"""),"")</f>
        <v/>
      </c>
      <c r="P297" s="12" t="str">
        <f ca="1">IFERROR(__xludf.DUMMYFUNCTION("""COMPUTED_VALUE"""),"")</f>
        <v/>
      </c>
      <c r="Q297" s="12" t="str">
        <f ca="1">IFERROR(__xludf.DUMMYFUNCTION("""COMPUTED_VALUE"""),"")</f>
        <v/>
      </c>
      <c r="R297" s="8" t="str">
        <f ca="1">IFERROR(__xludf.DUMMYFUNCTION("""COMPUTED_VALUE"""),"")</f>
        <v/>
      </c>
      <c r="S297" s="3" t="str">
        <f ca="1">IFERROR(__xludf.DUMMYFUNCTION("""COMPUTED_VALUE"""),"")</f>
        <v/>
      </c>
      <c r="T297" s="8" t="str">
        <f ca="1">IFERROR(__xludf.DUMMYFUNCTION("""COMPUTED_VALUE"""),"")</f>
        <v/>
      </c>
      <c r="U297" s="3" t="str">
        <f ca="1">IFERROR(__xludf.DUMMYFUNCTION("""COMPUTED_VALUE"""),"")</f>
        <v/>
      </c>
      <c r="V297" s="8" t="str">
        <f ca="1">IFERROR(__xludf.DUMMYFUNCTION("""COMPUTED_VALUE"""),"")</f>
        <v/>
      </c>
      <c r="W297" s="3" t="str">
        <f ca="1">IFERROR(__xludf.DUMMYFUNCTION("""COMPUTED_VALUE"""),"")</f>
        <v/>
      </c>
      <c r="X297" s="3" t="str">
        <f ca="1">IFERROR(__xludf.DUMMYFUNCTION("""COMPUTED_VALUE"""),"")</f>
        <v/>
      </c>
      <c r="Y297" s="8" t="str">
        <f ca="1">IFERROR(__xludf.DUMMYFUNCTION("""COMPUTED_VALUE"""),"")</f>
        <v/>
      </c>
      <c r="Z297" s="3" t="str">
        <f ca="1">IFERROR(__xludf.DUMMYFUNCTION("""COMPUTED_VALUE"""),"")</f>
        <v/>
      </c>
      <c r="AA297" s="3" t="str">
        <f ca="1">IFERROR(__xludf.DUMMYFUNCTION("""COMPUTED_VALUE"""),"")</f>
        <v/>
      </c>
      <c r="AB297" s="3" t="str">
        <f ca="1">IFERROR(__xludf.DUMMYFUNCTION("""COMPUTED_VALUE"""),"")</f>
        <v/>
      </c>
      <c r="AC297" s="3" t="str">
        <f ca="1">IFERROR(__xludf.DUMMYFUNCTION("""COMPUTED_VALUE"""),"")</f>
        <v/>
      </c>
      <c r="AD297" s="15" t="str">
        <f ca="1">IFERROR(__xludf.DUMMYFUNCTION("""COMPUTED_VALUE"""),"")</f>
        <v/>
      </c>
    </row>
    <row r="298" spans="1:30" ht="12.75">
      <c r="A298" t="str">
        <f ca="1">IFERROR(__xludf.DUMMYFUNCTION("""COMPUTED_VALUE"""),"Nauru")</f>
        <v>Nauru</v>
      </c>
      <c r="B298" t="str">
        <f ca="1">IFERROR(__xludf.DUMMYFUNCTION("""COMPUTED_VALUE"""),"Oceania")</f>
        <v>Oceania</v>
      </c>
      <c r="C298" s="4" t="str">
        <f ca="1">IFERROR(__xludf.DUMMYFUNCTION("""COMPUTED_VALUE"""),"Baron Waqa")</f>
        <v>Baron Waqa</v>
      </c>
      <c r="D298" t="str">
        <f ca="1">IFERROR(__xludf.DUMMYFUNCTION("""COMPUTED_VALUE"""),"Head of both state and government")</f>
        <v>Head of both state and government</v>
      </c>
      <c r="E298" t="str">
        <f ca="1">IFERROR(__xludf.DUMMYFUNCTION("""COMPUTED_VALUE"""),"Male")</f>
        <v>Male</v>
      </c>
      <c r="F298" s="1">
        <f ca="1">IFERROR(__xludf.DUMMYFUNCTION("""COMPUTED_VALUE"""),58)</f>
        <v>58</v>
      </c>
      <c r="G298" t="str">
        <f ca="1">IFERROR(__xludf.DUMMYFUNCTION("""COMPUTED_VALUE"""),"President")</f>
        <v>President</v>
      </c>
      <c r="H298" s="10">
        <f ca="1">IFERROR(__xludf.DUMMYFUNCTION("""COMPUTED_VALUE"""),0)</f>
        <v>0</v>
      </c>
      <c r="I298" s="7" t="str">
        <f ca="1">IFERROR(__xludf.DUMMYFUNCTION("""COMPUTED_VALUE"""),"")</f>
        <v/>
      </c>
      <c r="J298" s="12" t="str">
        <f ca="1">IFERROR(__xludf.DUMMYFUNCTION("""COMPUTED_VALUE"""),"")</f>
        <v/>
      </c>
      <c r="K298" s="8" t="str">
        <f ca="1">IFERROR(__xludf.DUMMYFUNCTION("""COMPUTED_VALUE"""),"")</f>
        <v/>
      </c>
      <c r="L298" s="12" t="str">
        <f ca="1">IFERROR(__xludf.DUMMYFUNCTION("""COMPUTED_VALUE"""),"")</f>
        <v/>
      </c>
      <c r="M298" s="12" t="str">
        <f ca="1">IFERROR(__xludf.DUMMYFUNCTION("""COMPUTED_VALUE"""),"")</f>
        <v/>
      </c>
      <c r="N298" s="12" t="str">
        <f ca="1">IFERROR(__xludf.DUMMYFUNCTION("""COMPUTED_VALUE"""),"")</f>
        <v/>
      </c>
      <c r="O298" s="8" t="str">
        <f ca="1">IFERROR(__xludf.DUMMYFUNCTION("""COMPUTED_VALUE"""),"")</f>
        <v/>
      </c>
      <c r="P298" s="12" t="str">
        <f ca="1">IFERROR(__xludf.DUMMYFUNCTION("""COMPUTED_VALUE"""),"")</f>
        <v/>
      </c>
      <c r="Q298" s="12" t="str">
        <f ca="1">IFERROR(__xludf.DUMMYFUNCTION("""COMPUTED_VALUE"""),"")</f>
        <v/>
      </c>
      <c r="R298" s="8" t="str">
        <f ca="1">IFERROR(__xludf.DUMMYFUNCTION("""COMPUTED_VALUE"""),"")</f>
        <v/>
      </c>
      <c r="S298" s="3" t="str">
        <f ca="1">IFERROR(__xludf.DUMMYFUNCTION("""COMPUTED_VALUE"""),"")</f>
        <v/>
      </c>
      <c r="T298" s="8" t="str">
        <f ca="1">IFERROR(__xludf.DUMMYFUNCTION("""COMPUTED_VALUE"""),"")</f>
        <v/>
      </c>
      <c r="U298" s="3" t="str">
        <f ca="1">IFERROR(__xludf.DUMMYFUNCTION("""COMPUTED_VALUE"""),"")</f>
        <v/>
      </c>
      <c r="V298" s="8" t="str">
        <f ca="1">IFERROR(__xludf.DUMMYFUNCTION("""COMPUTED_VALUE"""),"")</f>
        <v/>
      </c>
      <c r="W298" s="3" t="str">
        <f ca="1">IFERROR(__xludf.DUMMYFUNCTION("""COMPUTED_VALUE"""),"")</f>
        <v/>
      </c>
      <c r="X298" s="3" t="str">
        <f ca="1">IFERROR(__xludf.DUMMYFUNCTION("""COMPUTED_VALUE"""),"")</f>
        <v/>
      </c>
      <c r="Y298" s="8" t="str">
        <f ca="1">IFERROR(__xludf.DUMMYFUNCTION("""COMPUTED_VALUE"""),"")</f>
        <v/>
      </c>
      <c r="Z298" s="3" t="str">
        <f ca="1">IFERROR(__xludf.DUMMYFUNCTION("""COMPUTED_VALUE"""),"")</f>
        <v/>
      </c>
      <c r="AA298" s="3" t="str">
        <f ca="1">IFERROR(__xludf.DUMMYFUNCTION("""COMPUTED_VALUE"""),"")</f>
        <v/>
      </c>
      <c r="AB298" s="3" t="str">
        <f ca="1">IFERROR(__xludf.DUMMYFUNCTION("""COMPUTED_VALUE"""),"")</f>
        <v/>
      </c>
      <c r="AC298" s="3" t="str">
        <f ca="1">IFERROR(__xludf.DUMMYFUNCTION("""COMPUTED_VALUE"""),"")</f>
        <v/>
      </c>
      <c r="AD298" s="15" t="str">
        <f ca="1">IFERROR(__xludf.DUMMYFUNCTION("""COMPUTED_VALUE"""),"")</f>
        <v/>
      </c>
    </row>
    <row r="299" spans="1:30" ht="12.75">
      <c r="A299" t="str">
        <f ca="1">IFERROR(__xludf.DUMMYFUNCTION("""COMPUTED_VALUE"""),"Nepal")</f>
        <v>Nepal</v>
      </c>
      <c r="B299" t="str">
        <f ca="1">IFERROR(__xludf.DUMMYFUNCTION("""COMPUTED_VALUE"""),"Asia")</f>
        <v>Asia</v>
      </c>
      <c r="C299" s="4" t="str">
        <f ca="1">IFERROR(__xludf.DUMMYFUNCTION("""COMPUTED_VALUE"""),"Bidhya Devi Bhandari")</f>
        <v>Bidhya Devi Bhandari</v>
      </c>
      <c r="D299" t="str">
        <f ca="1">IFERROR(__xludf.DUMMYFUNCTION("""COMPUTED_VALUE"""),"Head of state")</f>
        <v>Head of state</v>
      </c>
      <c r="E299" t="str">
        <f ca="1">IFERROR(__xludf.DUMMYFUNCTION("""COMPUTED_VALUE"""),"Female")</f>
        <v>Female</v>
      </c>
      <c r="F299" s="1">
        <f ca="1">IFERROR(__xludf.DUMMYFUNCTION("""COMPUTED_VALUE"""),56)</f>
        <v>56</v>
      </c>
      <c r="G299" t="str">
        <f ca="1">IFERROR(__xludf.DUMMYFUNCTION("""COMPUTED_VALUE"""),"President")</f>
        <v>President</v>
      </c>
      <c r="H299" s="10">
        <f ca="1">IFERROR(__xludf.DUMMYFUNCTION("""COMPUTED_VALUE"""),0)</f>
        <v>0</v>
      </c>
      <c r="I299" s="7" t="str">
        <f ca="1">IFERROR(__xludf.DUMMYFUNCTION("""COMPUTED_VALUE"""),"")</f>
        <v/>
      </c>
      <c r="J299" s="12" t="str">
        <f ca="1">IFERROR(__xludf.DUMMYFUNCTION("""COMPUTED_VALUE"""),"")</f>
        <v/>
      </c>
      <c r="K299" s="8" t="str">
        <f ca="1">IFERROR(__xludf.DUMMYFUNCTION("""COMPUTED_VALUE"""),"")</f>
        <v/>
      </c>
      <c r="L299" s="12" t="str">
        <f ca="1">IFERROR(__xludf.DUMMYFUNCTION("""COMPUTED_VALUE"""),"")</f>
        <v/>
      </c>
      <c r="M299" s="12" t="str">
        <f ca="1">IFERROR(__xludf.DUMMYFUNCTION("""COMPUTED_VALUE"""),"")</f>
        <v/>
      </c>
      <c r="N299" s="12" t="str">
        <f ca="1">IFERROR(__xludf.DUMMYFUNCTION("""COMPUTED_VALUE"""),"")</f>
        <v/>
      </c>
      <c r="O299" s="8" t="str">
        <f ca="1">IFERROR(__xludf.DUMMYFUNCTION("""COMPUTED_VALUE"""),"")</f>
        <v/>
      </c>
      <c r="P299" s="12" t="str">
        <f ca="1">IFERROR(__xludf.DUMMYFUNCTION("""COMPUTED_VALUE"""),"")</f>
        <v/>
      </c>
      <c r="Q299" s="12" t="str">
        <f ca="1">IFERROR(__xludf.DUMMYFUNCTION("""COMPUTED_VALUE"""),"")</f>
        <v/>
      </c>
      <c r="R299" s="8" t="str">
        <f ca="1">IFERROR(__xludf.DUMMYFUNCTION("""COMPUTED_VALUE"""),"")</f>
        <v/>
      </c>
      <c r="S299" s="3" t="str">
        <f ca="1">IFERROR(__xludf.DUMMYFUNCTION("""COMPUTED_VALUE"""),"")</f>
        <v/>
      </c>
      <c r="T299" s="8" t="str">
        <f ca="1">IFERROR(__xludf.DUMMYFUNCTION("""COMPUTED_VALUE"""),"")</f>
        <v/>
      </c>
      <c r="U299" s="3" t="str">
        <f ca="1">IFERROR(__xludf.DUMMYFUNCTION("""COMPUTED_VALUE"""),"")</f>
        <v/>
      </c>
      <c r="V299" s="8" t="str">
        <f ca="1">IFERROR(__xludf.DUMMYFUNCTION("""COMPUTED_VALUE"""),"")</f>
        <v/>
      </c>
      <c r="W299" s="3" t="str">
        <f ca="1">IFERROR(__xludf.DUMMYFUNCTION("""COMPUTED_VALUE"""),"")</f>
        <v/>
      </c>
      <c r="X299" s="3" t="str">
        <f ca="1">IFERROR(__xludf.DUMMYFUNCTION("""COMPUTED_VALUE"""),"")</f>
        <v/>
      </c>
      <c r="Y299" s="8" t="str">
        <f ca="1">IFERROR(__xludf.DUMMYFUNCTION("""COMPUTED_VALUE"""),"")</f>
        <v/>
      </c>
      <c r="Z299" s="3" t="str">
        <f ca="1">IFERROR(__xludf.DUMMYFUNCTION("""COMPUTED_VALUE"""),"")</f>
        <v/>
      </c>
      <c r="AA299" s="3" t="str">
        <f ca="1">IFERROR(__xludf.DUMMYFUNCTION("""COMPUTED_VALUE"""),"")</f>
        <v/>
      </c>
      <c r="AB299" s="3" t="str">
        <f ca="1">IFERROR(__xludf.DUMMYFUNCTION("""COMPUTED_VALUE"""),"")</f>
        <v/>
      </c>
      <c r="AC299" s="3" t="str">
        <f ca="1">IFERROR(__xludf.DUMMYFUNCTION("""COMPUTED_VALUE"""),"")</f>
        <v/>
      </c>
      <c r="AD299" s="15" t="str">
        <f ca="1">IFERROR(__xludf.DUMMYFUNCTION("""COMPUTED_VALUE"""),"")</f>
        <v/>
      </c>
    </row>
    <row r="300" spans="1:30" ht="12.75">
      <c r="A300" s="6" t="str">
        <f ca="1">IFERROR(__xludf.DUMMYFUNCTION("""COMPUTED_VALUE"""),"Nicaragua")</f>
        <v>Nicaragua</v>
      </c>
      <c r="B300" s="6" t="str">
        <f ca="1">IFERROR(__xludf.DUMMYFUNCTION("""COMPUTED_VALUE"""),"North America")</f>
        <v>North America</v>
      </c>
      <c r="C300" s="17" t="str">
        <f ca="1">IFERROR(__xludf.DUMMYFUNCTION("""COMPUTED_VALUE"""),"Daniel Ortega")</f>
        <v>Daniel Ortega</v>
      </c>
      <c r="D300" s="6" t="str">
        <f ca="1">IFERROR(__xludf.DUMMYFUNCTION("""COMPUTED_VALUE"""),"Head of both state and government")</f>
        <v>Head of both state and government</v>
      </c>
      <c r="E300" s="6" t="str">
        <f ca="1">IFERROR(__xludf.DUMMYFUNCTION("""COMPUTED_VALUE"""),"Male")</f>
        <v>Male</v>
      </c>
      <c r="F300" s="1">
        <f ca="1">IFERROR(__xludf.DUMMYFUNCTION("""COMPUTED_VALUE"""),72)</f>
        <v>72</v>
      </c>
      <c r="G300" s="6" t="str">
        <f ca="1">IFERROR(__xludf.DUMMYFUNCTION("""COMPUTED_VALUE"""),"President")</f>
        <v>President</v>
      </c>
      <c r="H300" s="10">
        <f ca="1">IFERROR(__xludf.DUMMYFUNCTION("""COMPUTED_VALUE"""),0)</f>
        <v>0</v>
      </c>
      <c r="I300" s="7" t="str">
        <f ca="1">IFERROR(__xludf.DUMMYFUNCTION("""COMPUTED_VALUE"""),"")</f>
        <v/>
      </c>
      <c r="J300" s="12" t="str">
        <f ca="1">IFERROR(__xludf.DUMMYFUNCTION("""COMPUTED_VALUE"""),"")</f>
        <v/>
      </c>
      <c r="K300" s="8" t="str">
        <f ca="1">IFERROR(__xludf.DUMMYFUNCTION("""COMPUTED_VALUE"""),"")</f>
        <v/>
      </c>
      <c r="L300" s="12" t="str">
        <f ca="1">IFERROR(__xludf.DUMMYFUNCTION("""COMPUTED_VALUE"""),"")</f>
        <v/>
      </c>
      <c r="M300" s="12" t="str">
        <f ca="1">IFERROR(__xludf.DUMMYFUNCTION("""COMPUTED_VALUE"""),"")</f>
        <v/>
      </c>
      <c r="N300" s="12" t="str">
        <f ca="1">IFERROR(__xludf.DUMMYFUNCTION("""COMPUTED_VALUE"""),"")</f>
        <v/>
      </c>
      <c r="O300" s="8" t="str">
        <f ca="1">IFERROR(__xludf.DUMMYFUNCTION("""COMPUTED_VALUE"""),"")</f>
        <v/>
      </c>
      <c r="P300" s="12" t="str">
        <f ca="1">IFERROR(__xludf.DUMMYFUNCTION("""COMPUTED_VALUE"""),"")</f>
        <v/>
      </c>
      <c r="Q300" s="12" t="str">
        <f ca="1">IFERROR(__xludf.DUMMYFUNCTION("""COMPUTED_VALUE"""),"")</f>
        <v/>
      </c>
      <c r="R300" s="8" t="str">
        <f ca="1">IFERROR(__xludf.DUMMYFUNCTION("""COMPUTED_VALUE"""),"")</f>
        <v/>
      </c>
      <c r="S300" s="3" t="str">
        <f ca="1">IFERROR(__xludf.DUMMYFUNCTION("""COMPUTED_VALUE"""),"")</f>
        <v/>
      </c>
      <c r="T300" s="8" t="str">
        <f ca="1">IFERROR(__xludf.DUMMYFUNCTION("""COMPUTED_VALUE"""),"")</f>
        <v/>
      </c>
      <c r="U300" s="3" t="str">
        <f ca="1">IFERROR(__xludf.DUMMYFUNCTION("""COMPUTED_VALUE"""),"")</f>
        <v/>
      </c>
      <c r="V300" s="8" t="str">
        <f ca="1">IFERROR(__xludf.DUMMYFUNCTION("""COMPUTED_VALUE"""),"")</f>
        <v/>
      </c>
      <c r="W300" s="3" t="str">
        <f ca="1">IFERROR(__xludf.DUMMYFUNCTION("""COMPUTED_VALUE"""),"")</f>
        <v/>
      </c>
      <c r="X300" s="3" t="str">
        <f ca="1">IFERROR(__xludf.DUMMYFUNCTION("""COMPUTED_VALUE"""),"")</f>
        <v/>
      </c>
      <c r="Y300" s="8" t="str">
        <f ca="1">IFERROR(__xludf.DUMMYFUNCTION("""COMPUTED_VALUE"""),"")</f>
        <v/>
      </c>
      <c r="Z300" s="3" t="str">
        <f ca="1">IFERROR(__xludf.DUMMYFUNCTION("""COMPUTED_VALUE"""),"")</f>
        <v/>
      </c>
      <c r="AA300" s="3" t="str">
        <f ca="1">IFERROR(__xludf.DUMMYFUNCTION("""COMPUTED_VALUE"""),"")</f>
        <v/>
      </c>
      <c r="AB300" s="3" t="str">
        <f ca="1">IFERROR(__xludf.DUMMYFUNCTION("""COMPUTED_VALUE"""),"")</f>
        <v/>
      </c>
      <c r="AC300" s="3" t="str">
        <f ca="1">IFERROR(__xludf.DUMMYFUNCTION("""COMPUTED_VALUE"""),"")</f>
        <v/>
      </c>
      <c r="AD300" s="15" t="str">
        <f ca="1">IFERROR(__xludf.DUMMYFUNCTION("""COMPUTED_VALUE"""),"")</f>
        <v/>
      </c>
    </row>
    <row r="301" spans="1:30" ht="12.75">
      <c r="A301" t="str">
        <f ca="1">IFERROR(__xludf.DUMMYFUNCTION("""COMPUTED_VALUE"""),"Niger")</f>
        <v>Niger</v>
      </c>
      <c r="B301" t="str">
        <f ca="1">IFERROR(__xludf.DUMMYFUNCTION("""COMPUTED_VALUE"""),"Africa")</f>
        <v>Africa</v>
      </c>
      <c r="C301" s="4" t="str">
        <f ca="1">IFERROR(__xludf.DUMMYFUNCTION("""COMPUTED_VALUE"""),"Mahamadou Issoufou")</f>
        <v>Mahamadou Issoufou</v>
      </c>
      <c r="D301" t="str">
        <f ca="1">IFERROR(__xludf.DUMMYFUNCTION("""COMPUTED_VALUE"""),"Head of state")</f>
        <v>Head of state</v>
      </c>
      <c r="E301" t="str">
        <f ca="1">IFERROR(__xludf.DUMMYFUNCTION("""COMPUTED_VALUE"""),"Male")</f>
        <v>Male</v>
      </c>
      <c r="F301" s="1">
        <f ca="1">IFERROR(__xludf.DUMMYFUNCTION("""COMPUTED_VALUE"""),67)</f>
        <v>67</v>
      </c>
      <c r="G301" t="str">
        <f ca="1">IFERROR(__xludf.DUMMYFUNCTION("""COMPUTED_VALUE"""),"President")</f>
        <v>President</v>
      </c>
      <c r="H301" s="10">
        <f ca="1">IFERROR(__xludf.DUMMYFUNCTION("""COMPUTED_VALUE"""),0)</f>
        <v>0</v>
      </c>
      <c r="I301" s="7" t="str">
        <f ca="1">IFERROR(__xludf.DUMMYFUNCTION("""COMPUTED_VALUE"""),"")</f>
        <v/>
      </c>
      <c r="J301" s="12" t="str">
        <f ca="1">IFERROR(__xludf.DUMMYFUNCTION("""COMPUTED_VALUE"""),"")</f>
        <v/>
      </c>
      <c r="K301" s="8" t="str">
        <f ca="1">IFERROR(__xludf.DUMMYFUNCTION("""COMPUTED_VALUE"""),"")</f>
        <v/>
      </c>
      <c r="L301" s="12" t="str">
        <f ca="1">IFERROR(__xludf.DUMMYFUNCTION("""COMPUTED_VALUE"""),"")</f>
        <v/>
      </c>
      <c r="M301" s="12" t="str">
        <f ca="1">IFERROR(__xludf.DUMMYFUNCTION("""COMPUTED_VALUE"""),"")</f>
        <v/>
      </c>
      <c r="N301" s="12" t="str">
        <f ca="1">IFERROR(__xludf.DUMMYFUNCTION("""COMPUTED_VALUE"""),"")</f>
        <v/>
      </c>
      <c r="O301" s="8" t="str">
        <f ca="1">IFERROR(__xludf.DUMMYFUNCTION("""COMPUTED_VALUE"""),"")</f>
        <v/>
      </c>
      <c r="P301" s="12" t="str">
        <f ca="1">IFERROR(__xludf.DUMMYFUNCTION("""COMPUTED_VALUE"""),"")</f>
        <v/>
      </c>
      <c r="Q301" s="12" t="str">
        <f ca="1">IFERROR(__xludf.DUMMYFUNCTION("""COMPUTED_VALUE"""),"")</f>
        <v/>
      </c>
      <c r="R301" s="8" t="str">
        <f ca="1">IFERROR(__xludf.DUMMYFUNCTION("""COMPUTED_VALUE"""),"")</f>
        <v/>
      </c>
      <c r="S301" s="3" t="str">
        <f ca="1">IFERROR(__xludf.DUMMYFUNCTION("""COMPUTED_VALUE"""),"")</f>
        <v/>
      </c>
      <c r="T301" s="8" t="str">
        <f ca="1">IFERROR(__xludf.DUMMYFUNCTION("""COMPUTED_VALUE"""),"")</f>
        <v/>
      </c>
      <c r="U301" s="3" t="str">
        <f ca="1">IFERROR(__xludf.DUMMYFUNCTION("""COMPUTED_VALUE"""),"")</f>
        <v/>
      </c>
      <c r="V301" s="8" t="str">
        <f ca="1">IFERROR(__xludf.DUMMYFUNCTION("""COMPUTED_VALUE"""),"")</f>
        <v/>
      </c>
      <c r="W301" s="3" t="str">
        <f ca="1">IFERROR(__xludf.DUMMYFUNCTION("""COMPUTED_VALUE"""),"")</f>
        <v/>
      </c>
      <c r="X301" s="3" t="str">
        <f ca="1">IFERROR(__xludf.DUMMYFUNCTION("""COMPUTED_VALUE"""),"")</f>
        <v/>
      </c>
      <c r="Y301" s="8" t="str">
        <f ca="1">IFERROR(__xludf.DUMMYFUNCTION("""COMPUTED_VALUE"""),"")</f>
        <v/>
      </c>
      <c r="Z301" s="3" t="str">
        <f ca="1">IFERROR(__xludf.DUMMYFUNCTION("""COMPUTED_VALUE"""),"")</f>
        <v/>
      </c>
      <c r="AA301" s="3" t="str">
        <f ca="1">IFERROR(__xludf.DUMMYFUNCTION("""COMPUTED_VALUE"""),"")</f>
        <v/>
      </c>
      <c r="AB301" s="3" t="str">
        <f ca="1">IFERROR(__xludf.DUMMYFUNCTION("""COMPUTED_VALUE"""),"")</f>
        <v/>
      </c>
      <c r="AC301" s="3" t="str">
        <f ca="1">IFERROR(__xludf.DUMMYFUNCTION("""COMPUTED_VALUE"""),"")</f>
        <v/>
      </c>
      <c r="AD301" s="15" t="str">
        <f ca="1">IFERROR(__xludf.DUMMYFUNCTION("""COMPUTED_VALUE"""),"")</f>
        <v/>
      </c>
    </row>
    <row r="302" spans="1:30" ht="12.75">
      <c r="A302" t="str">
        <f ca="1">IFERROR(__xludf.DUMMYFUNCTION("""COMPUTED_VALUE"""),"Niger")</f>
        <v>Niger</v>
      </c>
      <c r="B302" t="str">
        <f ca="1">IFERROR(__xludf.DUMMYFUNCTION("""COMPUTED_VALUE"""),"Africa")</f>
        <v>Africa</v>
      </c>
      <c r="C302" s="4" t="str">
        <f ca="1">IFERROR(__xludf.DUMMYFUNCTION("""COMPUTED_VALUE"""),"Brigi Rafini")</f>
        <v>Brigi Rafini</v>
      </c>
      <c r="D302" t="str">
        <f ca="1">IFERROR(__xludf.DUMMYFUNCTION("""COMPUTED_VALUE"""),"Head of government")</f>
        <v>Head of government</v>
      </c>
      <c r="E302" t="str">
        <f ca="1">IFERROR(__xludf.DUMMYFUNCTION("""COMPUTED_VALUE"""),"Male")</f>
        <v>Male</v>
      </c>
      <c r="F302" s="1">
        <f ca="1">IFERROR(__xludf.DUMMYFUNCTION("""COMPUTED_VALUE"""),64)</f>
        <v>64</v>
      </c>
      <c r="G302" t="str">
        <f ca="1">IFERROR(__xludf.DUMMYFUNCTION("""COMPUTED_VALUE"""),"Prime Minister")</f>
        <v>Prime Minister</v>
      </c>
      <c r="H302" s="10">
        <f ca="1">IFERROR(__xludf.DUMMYFUNCTION("""COMPUTED_VALUE"""),0)</f>
        <v>0</v>
      </c>
      <c r="I302" s="7" t="str">
        <f ca="1">IFERROR(__xludf.DUMMYFUNCTION("""COMPUTED_VALUE"""),"")</f>
        <v/>
      </c>
      <c r="J302" s="12" t="str">
        <f ca="1">IFERROR(__xludf.DUMMYFUNCTION("""COMPUTED_VALUE"""),"")</f>
        <v/>
      </c>
      <c r="K302" s="8" t="str">
        <f ca="1">IFERROR(__xludf.DUMMYFUNCTION("""COMPUTED_VALUE"""),"")</f>
        <v/>
      </c>
      <c r="L302" s="12" t="str">
        <f ca="1">IFERROR(__xludf.DUMMYFUNCTION("""COMPUTED_VALUE"""),"")</f>
        <v/>
      </c>
      <c r="M302" s="12" t="str">
        <f ca="1">IFERROR(__xludf.DUMMYFUNCTION("""COMPUTED_VALUE"""),"")</f>
        <v/>
      </c>
      <c r="N302" s="12" t="str">
        <f ca="1">IFERROR(__xludf.DUMMYFUNCTION("""COMPUTED_VALUE"""),"")</f>
        <v/>
      </c>
      <c r="O302" s="8" t="str">
        <f ca="1">IFERROR(__xludf.DUMMYFUNCTION("""COMPUTED_VALUE"""),"")</f>
        <v/>
      </c>
      <c r="P302" s="12" t="str">
        <f ca="1">IFERROR(__xludf.DUMMYFUNCTION("""COMPUTED_VALUE"""),"")</f>
        <v/>
      </c>
      <c r="Q302" s="12" t="str">
        <f ca="1">IFERROR(__xludf.DUMMYFUNCTION("""COMPUTED_VALUE"""),"")</f>
        <v/>
      </c>
      <c r="R302" s="8" t="str">
        <f ca="1">IFERROR(__xludf.DUMMYFUNCTION("""COMPUTED_VALUE"""),"")</f>
        <v/>
      </c>
      <c r="S302" s="3" t="str">
        <f ca="1">IFERROR(__xludf.DUMMYFUNCTION("""COMPUTED_VALUE"""),"")</f>
        <v/>
      </c>
      <c r="T302" s="8" t="str">
        <f ca="1">IFERROR(__xludf.DUMMYFUNCTION("""COMPUTED_VALUE"""),"")</f>
        <v/>
      </c>
      <c r="U302" s="3" t="str">
        <f ca="1">IFERROR(__xludf.DUMMYFUNCTION("""COMPUTED_VALUE"""),"")</f>
        <v/>
      </c>
      <c r="V302" s="8" t="str">
        <f ca="1">IFERROR(__xludf.DUMMYFUNCTION("""COMPUTED_VALUE"""),"")</f>
        <v/>
      </c>
      <c r="W302" s="3" t="str">
        <f ca="1">IFERROR(__xludf.DUMMYFUNCTION("""COMPUTED_VALUE"""),"")</f>
        <v/>
      </c>
      <c r="X302" s="3" t="str">
        <f ca="1">IFERROR(__xludf.DUMMYFUNCTION("""COMPUTED_VALUE"""),"")</f>
        <v/>
      </c>
      <c r="Y302" s="8" t="str">
        <f ca="1">IFERROR(__xludf.DUMMYFUNCTION("""COMPUTED_VALUE"""),"")</f>
        <v/>
      </c>
      <c r="Z302" s="3" t="str">
        <f ca="1">IFERROR(__xludf.DUMMYFUNCTION("""COMPUTED_VALUE"""),"")</f>
        <v/>
      </c>
      <c r="AA302" s="3" t="str">
        <f ca="1">IFERROR(__xludf.DUMMYFUNCTION("""COMPUTED_VALUE"""),"")</f>
        <v/>
      </c>
      <c r="AB302" s="3" t="str">
        <f ca="1">IFERROR(__xludf.DUMMYFUNCTION("""COMPUTED_VALUE"""),"")</f>
        <v/>
      </c>
      <c r="AC302" s="3" t="str">
        <f ca="1">IFERROR(__xludf.DUMMYFUNCTION("""COMPUTED_VALUE"""),"")</f>
        <v/>
      </c>
      <c r="AD302" s="15" t="str">
        <f ca="1">IFERROR(__xludf.DUMMYFUNCTION("""COMPUTED_VALUE"""),"")</f>
        <v/>
      </c>
    </row>
    <row r="303" spans="1:30" ht="12.75">
      <c r="A303" t="str">
        <f ca="1">IFERROR(__xludf.DUMMYFUNCTION("""COMPUTED_VALUE"""),"North Korea")</f>
        <v>North Korea</v>
      </c>
      <c r="B303" t="str">
        <f ca="1">IFERROR(__xludf.DUMMYFUNCTION("""COMPUTED_VALUE"""),"Asia")</f>
        <v>Asia</v>
      </c>
      <c r="C303" s="4" t="str">
        <f ca="1">IFERROR(__xludf.DUMMYFUNCTION("""COMPUTED_VALUE"""),"Pak Pong-ju")</f>
        <v>Pak Pong-ju</v>
      </c>
      <c r="D303" t="str">
        <f ca="1">IFERROR(__xludf.DUMMYFUNCTION("""COMPUTED_VALUE"""),"Head of government")</f>
        <v>Head of government</v>
      </c>
      <c r="E303" t="str">
        <f ca="1">IFERROR(__xludf.DUMMYFUNCTION("""COMPUTED_VALUE"""),"Male")</f>
        <v>Male</v>
      </c>
      <c r="F303" s="1">
        <f ca="1">IFERROR(__xludf.DUMMYFUNCTION("""COMPUTED_VALUE"""),78)</f>
        <v>78</v>
      </c>
      <c r="G303" t="str">
        <f ca="1">IFERROR(__xludf.DUMMYFUNCTION("""COMPUTED_VALUE"""),"Premier of the Cabinet")</f>
        <v>Premier of the Cabinet</v>
      </c>
      <c r="H303" s="10">
        <f ca="1">IFERROR(__xludf.DUMMYFUNCTION("""COMPUTED_VALUE"""),0)</f>
        <v>0</v>
      </c>
      <c r="I303" s="7" t="str">
        <f ca="1">IFERROR(__xludf.DUMMYFUNCTION("""COMPUTED_VALUE"""),"")</f>
        <v/>
      </c>
      <c r="J303" s="12" t="str">
        <f ca="1">IFERROR(__xludf.DUMMYFUNCTION("""COMPUTED_VALUE"""),"")</f>
        <v/>
      </c>
      <c r="K303" s="8" t="str">
        <f ca="1">IFERROR(__xludf.DUMMYFUNCTION("""COMPUTED_VALUE"""),"")</f>
        <v/>
      </c>
      <c r="L303" s="12" t="str">
        <f ca="1">IFERROR(__xludf.DUMMYFUNCTION("""COMPUTED_VALUE"""),"")</f>
        <v/>
      </c>
      <c r="M303" s="12" t="str">
        <f ca="1">IFERROR(__xludf.DUMMYFUNCTION("""COMPUTED_VALUE"""),"")</f>
        <v/>
      </c>
      <c r="N303" s="12" t="str">
        <f ca="1">IFERROR(__xludf.DUMMYFUNCTION("""COMPUTED_VALUE"""),"")</f>
        <v/>
      </c>
      <c r="O303" s="8" t="str">
        <f ca="1">IFERROR(__xludf.DUMMYFUNCTION("""COMPUTED_VALUE"""),"")</f>
        <v/>
      </c>
      <c r="P303" s="12" t="str">
        <f ca="1">IFERROR(__xludf.DUMMYFUNCTION("""COMPUTED_VALUE"""),"")</f>
        <v/>
      </c>
      <c r="Q303" s="12" t="str">
        <f ca="1">IFERROR(__xludf.DUMMYFUNCTION("""COMPUTED_VALUE"""),"")</f>
        <v/>
      </c>
      <c r="R303" s="8" t="str">
        <f ca="1">IFERROR(__xludf.DUMMYFUNCTION("""COMPUTED_VALUE"""),"")</f>
        <v/>
      </c>
      <c r="S303" s="3" t="str">
        <f ca="1">IFERROR(__xludf.DUMMYFUNCTION("""COMPUTED_VALUE"""),"")</f>
        <v/>
      </c>
      <c r="T303" s="8" t="str">
        <f ca="1">IFERROR(__xludf.DUMMYFUNCTION("""COMPUTED_VALUE"""),"")</f>
        <v/>
      </c>
      <c r="U303" s="3" t="str">
        <f ca="1">IFERROR(__xludf.DUMMYFUNCTION("""COMPUTED_VALUE"""),"")</f>
        <v/>
      </c>
      <c r="V303" s="8" t="str">
        <f ca="1">IFERROR(__xludf.DUMMYFUNCTION("""COMPUTED_VALUE"""),"")</f>
        <v/>
      </c>
      <c r="W303" s="3" t="str">
        <f ca="1">IFERROR(__xludf.DUMMYFUNCTION("""COMPUTED_VALUE"""),"")</f>
        <v/>
      </c>
      <c r="X303" s="3" t="str">
        <f ca="1">IFERROR(__xludf.DUMMYFUNCTION("""COMPUTED_VALUE"""),"")</f>
        <v/>
      </c>
      <c r="Y303" s="8" t="str">
        <f ca="1">IFERROR(__xludf.DUMMYFUNCTION("""COMPUTED_VALUE"""),"")</f>
        <v/>
      </c>
      <c r="Z303" s="3" t="str">
        <f ca="1">IFERROR(__xludf.DUMMYFUNCTION("""COMPUTED_VALUE"""),"")</f>
        <v/>
      </c>
      <c r="AA303" s="3" t="str">
        <f ca="1">IFERROR(__xludf.DUMMYFUNCTION("""COMPUTED_VALUE"""),"")</f>
        <v/>
      </c>
      <c r="AB303" s="3" t="str">
        <f ca="1">IFERROR(__xludf.DUMMYFUNCTION("""COMPUTED_VALUE"""),"")</f>
        <v/>
      </c>
      <c r="AC303" s="3" t="str">
        <f ca="1">IFERROR(__xludf.DUMMYFUNCTION("""COMPUTED_VALUE"""),"")</f>
        <v/>
      </c>
      <c r="AD303" s="15" t="str">
        <f ca="1">IFERROR(__xludf.DUMMYFUNCTION("""COMPUTED_VALUE"""),"")</f>
        <v/>
      </c>
    </row>
    <row r="304" spans="1:30" ht="12.75">
      <c r="A304" t="str">
        <f ca="1">IFERROR(__xludf.DUMMYFUNCTION("""COMPUTED_VALUE"""),"North Korea")</f>
        <v>North Korea</v>
      </c>
      <c r="B304" t="str">
        <f ca="1">IFERROR(__xludf.DUMMYFUNCTION("""COMPUTED_VALUE"""),"Asia")</f>
        <v>Asia</v>
      </c>
      <c r="C304" s="4" t="str">
        <f ca="1">IFERROR(__xludf.DUMMYFUNCTION("""COMPUTED_VALUE"""),"Kim Yong-nam")</f>
        <v>Kim Yong-nam</v>
      </c>
      <c r="D304" t="str">
        <f ca="1">IFERROR(__xludf.DUMMYFUNCTION("""COMPUTED_VALUE"""),"Head of state")</f>
        <v>Head of state</v>
      </c>
      <c r="E304" t="str">
        <f ca="1">IFERROR(__xludf.DUMMYFUNCTION("""COMPUTED_VALUE"""),"Male")</f>
        <v>Male</v>
      </c>
      <c r="F304" s="1">
        <f ca="1">IFERROR(__xludf.DUMMYFUNCTION("""COMPUTED_VALUE"""),89)</f>
        <v>89</v>
      </c>
      <c r="G304" t="str">
        <f ca="1">IFERROR(__xludf.DUMMYFUNCTION("""COMPUTED_VALUE"""),"Chairman of the Presidium of the Supreme People's Assembly")</f>
        <v>Chairman of the Presidium of the Supreme People's Assembly</v>
      </c>
      <c r="H304" s="10">
        <f ca="1">IFERROR(__xludf.DUMMYFUNCTION("""COMPUTED_VALUE"""),0)</f>
        <v>0</v>
      </c>
      <c r="I304" s="7" t="str">
        <f ca="1">IFERROR(__xludf.DUMMYFUNCTION("""COMPUTED_VALUE"""),"")</f>
        <v/>
      </c>
      <c r="J304" s="12" t="str">
        <f ca="1">IFERROR(__xludf.DUMMYFUNCTION("""COMPUTED_VALUE"""),"")</f>
        <v/>
      </c>
      <c r="K304" s="8" t="str">
        <f ca="1">IFERROR(__xludf.DUMMYFUNCTION("""COMPUTED_VALUE"""),"")</f>
        <v/>
      </c>
      <c r="L304" s="12" t="str">
        <f ca="1">IFERROR(__xludf.DUMMYFUNCTION("""COMPUTED_VALUE"""),"")</f>
        <v/>
      </c>
      <c r="M304" s="12" t="str">
        <f ca="1">IFERROR(__xludf.DUMMYFUNCTION("""COMPUTED_VALUE"""),"")</f>
        <v/>
      </c>
      <c r="N304" s="12" t="str">
        <f ca="1">IFERROR(__xludf.DUMMYFUNCTION("""COMPUTED_VALUE"""),"")</f>
        <v/>
      </c>
      <c r="O304" s="8" t="str">
        <f ca="1">IFERROR(__xludf.DUMMYFUNCTION("""COMPUTED_VALUE"""),"")</f>
        <v/>
      </c>
      <c r="P304" s="12" t="str">
        <f ca="1">IFERROR(__xludf.DUMMYFUNCTION("""COMPUTED_VALUE"""),"")</f>
        <v/>
      </c>
      <c r="Q304" s="12" t="str">
        <f ca="1">IFERROR(__xludf.DUMMYFUNCTION("""COMPUTED_VALUE"""),"")</f>
        <v/>
      </c>
      <c r="R304" s="8" t="str">
        <f ca="1">IFERROR(__xludf.DUMMYFUNCTION("""COMPUTED_VALUE"""),"")</f>
        <v/>
      </c>
      <c r="S304" s="3" t="str">
        <f ca="1">IFERROR(__xludf.DUMMYFUNCTION("""COMPUTED_VALUE"""),"")</f>
        <v/>
      </c>
      <c r="T304" s="8" t="str">
        <f ca="1">IFERROR(__xludf.DUMMYFUNCTION("""COMPUTED_VALUE"""),"")</f>
        <v/>
      </c>
      <c r="U304" s="3" t="str">
        <f ca="1">IFERROR(__xludf.DUMMYFUNCTION("""COMPUTED_VALUE"""),"")</f>
        <v/>
      </c>
      <c r="V304" s="8" t="str">
        <f ca="1">IFERROR(__xludf.DUMMYFUNCTION("""COMPUTED_VALUE"""),"")</f>
        <v/>
      </c>
      <c r="W304" s="3" t="str">
        <f ca="1">IFERROR(__xludf.DUMMYFUNCTION("""COMPUTED_VALUE"""),"")</f>
        <v/>
      </c>
      <c r="X304" s="3" t="str">
        <f ca="1">IFERROR(__xludf.DUMMYFUNCTION("""COMPUTED_VALUE"""),"")</f>
        <v/>
      </c>
      <c r="Y304" s="8" t="str">
        <f ca="1">IFERROR(__xludf.DUMMYFUNCTION("""COMPUTED_VALUE"""),"")</f>
        <v/>
      </c>
      <c r="Z304" s="3" t="str">
        <f ca="1">IFERROR(__xludf.DUMMYFUNCTION("""COMPUTED_VALUE"""),"")</f>
        <v/>
      </c>
      <c r="AA304" s="3" t="str">
        <f ca="1">IFERROR(__xludf.DUMMYFUNCTION("""COMPUTED_VALUE"""),"")</f>
        <v/>
      </c>
      <c r="AB304" s="3" t="str">
        <f ca="1">IFERROR(__xludf.DUMMYFUNCTION("""COMPUTED_VALUE"""),"")</f>
        <v/>
      </c>
      <c r="AC304" s="3" t="str">
        <f ca="1">IFERROR(__xludf.DUMMYFUNCTION("""COMPUTED_VALUE"""),"")</f>
        <v/>
      </c>
      <c r="AD304" s="15" t="str">
        <f ca="1">IFERROR(__xludf.DUMMYFUNCTION("""COMPUTED_VALUE"""),"")</f>
        <v/>
      </c>
    </row>
    <row r="305" spans="1:30" ht="12.75">
      <c r="A305" t="str">
        <f ca="1">IFERROR(__xludf.DUMMYFUNCTION("""COMPUTED_VALUE"""),"North Korea")</f>
        <v>North Korea</v>
      </c>
      <c r="B305" t="str">
        <f ca="1">IFERROR(__xludf.DUMMYFUNCTION("""COMPUTED_VALUE"""),"Asia")</f>
        <v>Asia</v>
      </c>
      <c r="C305" s="4" t="str">
        <f ca="1">IFERROR(__xludf.DUMMYFUNCTION("""COMPUTED_VALUE"""),"Kim Jong-un")</f>
        <v>Kim Jong-un</v>
      </c>
      <c r="D305" t="str">
        <f ca="1">IFERROR(__xludf.DUMMYFUNCTION("""COMPUTED_VALUE"""),"Head of both state and government")</f>
        <v>Head of both state and government</v>
      </c>
      <c r="E305" t="str">
        <f ca="1">IFERROR(__xludf.DUMMYFUNCTION("""COMPUTED_VALUE"""),"Male")</f>
        <v>Male</v>
      </c>
      <c r="F305" s="1">
        <f ca="1">IFERROR(__xludf.DUMMYFUNCTION("""COMPUTED_VALUE"""),34)</f>
        <v>34</v>
      </c>
      <c r="G305" t="str">
        <f ca="1">IFERROR(__xludf.DUMMYFUNCTION("""COMPUTED_VALUE"""),"Chairman of the Workers' Party of Korea, Supreme Leader and Chairman of the State Affairs Commission")</f>
        <v>Chairman of the Workers' Party of Korea, Supreme Leader and Chairman of the State Affairs Commission</v>
      </c>
      <c r="H305" s="10">
        <f ca="1">IFERROR(__xludf.DUMMYFUNCTION("""COMPUTED_VALUE"""),0)</f>
        <v>0</v>
      </c>
      <c r="I305" s="7" t="str">
        <f ca="1">IFERROR(__xludf.DUMMYFUNCTION("""COMPUTED_VALUE"""),"")</f>
        <v/>
      </c>
      <c r="J305" s="12" t="str">
        <f ca="1">IFERROR(__xludf.DUMMYFUNCTION("""COMPUTED_VALUE"""),"")</f>
        <v/>
      </c>
      <c r="K305" s="8" t="str">
        <f ca="1">IFERROR(__xludf.DUMMYFUNCTION("""COMPUTED_VALUE"""),"")</f>
        <v/>
      </c>
      <c r="L305" s="12" t="str">
        <f ca="1">IFERROR(__xludf.DUMMYFUNCTION("""COMPUTED_VALUE"""),"")</f>
        <v/>
      </c>
      <c r="M305" s="12" t="str">
        <f ca="1">IFERROR(__xludf.DUMMYFUNCTION("""COMPUTED_VALUE"""),"")</f>
        <v/>
      </c>
      <c r="N305" s="12" t="str">
        <f ca="1">IFERROR(__xludf.DUMMYFUNCTION("""COMPUTED_VALUE"""),"")</f>
        <v/>
      </c>
      <c r="O305" s="8" t="str">
        <f ca="1">IFERROR(__xludf.DUMMYFUNCTION("""COMPUTED_VALUE"""),"")</f>
        <v/>
      </c>
      <c r="P305" s="12" t="str">
        <f ca="1">IFERROR(__xludf.DUMMYFUNCTION("""COMPUTED_VALUE"""),"")</f>
        <v/>
      </c>
      <c r="Q305" s="12" t="str">
        <f ca="1">IFERROR(__xludf.DUMMYFUNCTION("""COMPUTED_VALUE"""),"")</f>
        <v/>
      </c>
      <c r="R305" s="8" t="str">
        <f ca="1">IFERROR(__xludf.DUMMYFUNCTION("""COMPUTED_VALUE"""),"")</f>
        <v/>
      </c>
      <c r="S305" s="3" t="str">
        <f ca="1">IFERROR(__xludf.DUMMYFUNCTION("""COMPUTED_VALUE"""),"")</f>
        <v/>
      </c>
      <c r="T305" s="8" t="str">
        <f ca="1">IFERROR(__xludf.DUMMYFUNCTION("""COMPUTED_VALUE"""),"")</f>
        <v/>
      </c>
      <c r="U305" s="3" t="str">
        <f ca="1">IFERROR(__xludf.DUMMYFUNCTION("""COMPUTED_VALUE"""),"")</f>
        <v/>
      </c>
      <c r="V305" s="8" t="str">
        <f ca="1">IFERROR(__xludf.DUMMYFUNCTION("""COMPUTED_VALUE"""),"")</f>
        <v/>
      </c>
      <c r="W305" s="3" t="str">
        <f ca="1">IFERROR(__xludf.DUMMYFUNCTION("""COMPUTED_VALUE"""),"")</f>
        <v/>
      </c>
      <c r="X305" s="3" t="str">
        <f ca="1">IFERROR(__xludf.DUMMYFUNCTION("""COMPUTED_VALUE"""),"")</f>
        <v/>
      </c>
      <c r="Y305" s="8" t="str">
        <f ca="1">IFERROR(__xludf.DUMMYFUNCTION("""COMPUTED_VALUE"""),"")</f>
        <v/>
      </c>
      <c r="Z305" s="3" t="str">
        <f ca="1">IFERROR(__xludf.DUMMYFUNCTION("""COMPUTED_VALUE"""),"")</f>
        <v/>
      </c>
      <c r="AA305" s="3" t="str">
        <f ca="1">IFERROR(__xludf.DUMMYFUNCTION("""COMPUTED_VALUE"""),"")</f>
        <v/>
      </c>
      <c r="AB305" s="3" t="str">
        <f ca="1">IFERROR(__xludf.DUMMYFUNCTION("""COMPUTED_VALUE"""),"")</f>
        <v/>
      </c>
      <c r="AC305" s="3" t="str">
        <f ca="1">IFERROR(__xludf.DUMMYFUNCTION("""COMPUTED_VALUE"""),"")</f>
        <v/>
      </c>
      <c r="AD305" s="15" t="str">
        <f ca="1">IFERROR(__xludf.DUMMYFUNCTION("""COMPUTED_VALUE"""),"")</f>
        <v/>
      </c>
    </row>
    <row r="306" spans="1:30" ht="12.75">
      <c r="A306" t="str">
        <f ca="1">IFERROR(__xludf.DUMMYFUNCTION("""COMPUTED_VALUE"""),"Oman")</f>
        <v>Oman</v>
      </c>
      <c r="B306" t="str">
        <f ca="1">IFERROR(__xludf.DUMMYFUNCTION("""COMPUTED_VALUE"""),"Asia")</f>
        <v>Asia</v>
      </c>
      <c r="C306" s="4" t="str">
        <f ca="1">IFERROR(__xludf.DUMMYFUNCTION("""COMPUTED_VALUE"""),"Qaboos bin Said al Said")</f>
        <v>Qaboos bin Said al Said</v>
      </c>
      <c r="D306" t="str">
        <f ca="1">IFERROR(__xludf.DUMMYFUNCTION("""COMPUTED_VALUE"""),"Head of both state and government")</f>
        <v>Head of both state and government</v>
      </c>
      <c r="E306" t="str">
        <f ca="1">IFERROR(__xludf.DUMMYFUNCTION("""COMPUTED_VALUE"""),"Male")</f>
        <v>Male</v>
      </c>
      <c r="F306" s="1">
        <f ca="1">IFERROR(__xludf.DUMMYFUNCTION("""COMPUTED_VALUE"""),77)</f>
        <v>77</v>
      </c>
      <c r="G306" t="str">
        <f ca="1">IFERROR(__xludf.DUMMYFUNCTION("""COMPUTED_VALUE"""),"Sultan, Prime Minister")</f>
        <v>Sultan, Prime Minister</v>
      </c>
      <c r="H306" s="10">
        <f ca="1">IFERROR(__xludf.DUMMYFUNCTION("""COMPUTED_VALUE"""),0)</f>
        <v>0</v>
      </c>
      <c r="I306" s="7" t="str">
        <f ca="1">IFERROR(__xludf.DUMMYFUNCTION("""COMPUTED_VALUE"""),"")</f>
        <v/>
      </c>
      <c r="J306" s="12" t="str">
        <f ca="1">IFERROR(__xludf.DUMMYFUNCTION("""COMPUTED_VALUE"""),"")</f>
        <v/>
      </c>
      <c r="K306" s="8" t="str">
        <f ca="1">IFERROR(__xludf.DUMMYFUNCTION("""COMPUTED_VALUE"""),"")</f>
        <v/>
      </c>
      <c r="L306" s="12" t="str">
        <f ca="1">IFERROR(__xludf.DUMMYFUNCTION("""COMPUTED_VALUE"""),"")</f>
        <v/>
      </c>
      <c r="M306" s="12" t="str">
        <f ca="1">IFERROR(__xludf.DUMMYFUNCTION("""COMPUTED_VALUE"""),"")</f>
        <v/>
      </c>
      <c r="N306" s="12" t="str">
        <f ca="1">IFERROR(__xludf.DUMMYFUNCTION("""COMPUTED_VALUE"""),"")</f>
        <v/>
      </c>
      <c r="O306" s="8" t="str">
        <f ca="1">IFERROR(__xludf.DUMMYFUNCTION("""COMPUTED_VALUE"""),"")</f>
        <v/>
      </c>
      <c r="P306" s="12" t="str">
        <f ca="1">IFERROR(__xludf.DUMMYFUNCTION("""COMPUTED_VALUE"""),"")</f>
        <v/>
      </c>
      <c r="Q306" s="12" t="str">
        <f ca="1">IFERROR(__xludf.DUMMYFUNCTION("""COMPUTED_VALUE"""),"")</f>
        <v/>
      </c>
      <c r="R306" s="8" t="str">
        <f ca="1">IFERROR(__xludf.DUMMYFUNCTION("""COMPUTED_VALUE"""),"")</f>
        <v/>
      </c>
      <c r="S306" s="3" t="str">
        <f ca="1">IFERROR(__xludf.DUMMYFUNCTION("""COMPUTED_VALUE"""),"")</f>
        <v/>
      </c>
      <c r="T306" s="8" t="str">
        <f ca="1">IFERROR(__xludf.DUMMYFUNCTION("""COMPUTED_VALUE"""),"")</f>
        <v/>
      </c>
      <c r="U306" s="3" t="str">
        <f ca="1">IFERROR(__xludf.DUMMYFUNCTION("""COMPUTED_VALUE"""),"")</f>
        <v/>
      </c>
      <c r="V306" s="8" t="str">
        <f ca="1">IFERROR(__xludf.DUMMYFUNCTION("""COMPUTED_VALUE"""),"")</f>
        <v/>
      </c>
      <c r="W306" s="3" t="str">
        <f ca="1">IFERROR(__xludf.DUMMYFUNCTION("""COMPUTED_VALUE"""),"")</f>
        <v/>
      </c>
      <c r="X306" s="3" t="str">
        <f ca="1">IFERROR(__xludf.DUMMYFUNCTION("""COMPUTED_VALUE"""),"")</f>
        <v/>
      </c>
      <c r="Y306" s="8" t="str">
        <f ca="1">IFERROR(__xludf.DUMMYFUNCTION("""COMPUTED_VALUE"""),"")</f>
        <v/>
      </c>
      <c r="Z306" s="3" t="str">
        <f ca="1">IFERROR(__xludf.DUMMYFUNCTION("""COMPUTED_VALUE"""),"")</f>
        <v/>
      </c>
      <c r="AA306" s="3" t="str">
        <f ca="1">IFERROR(__xludf.DUMMYFUNCTION("""COMPUTED_VALUE"""),"")</f>
        <v/>
      </c>
      <c r="AB306" s="3" t="str">
        <f ca="1">IFERROR(__xludf.DUMMYFUNCTION("""COMPUTED_VALUE"""),"")</f>
        <v/>
      </c>
      <c r="AC306" s="3" t="str">
        <f ca="1">IFERROR(__xludf.DUMMYFUNCTION("""COMPUTED_VALUE"""),"")</f>
        <v/>
      </c>
      <c r="AD306" s="15" t="str">
        <f ca="1">IFERROR(__xludf.DUMMYFUNCTION("""COMPUTED_VALUE"""),"")</f>
        <v/>
      </c>
    </row>
    <row r="307" spans="1:30" ht="12.75">
      <c r="A307" t="str">
        <f ca="1">IFERROR(__xludf.DUMMYFUNCTION("""COMPUTED_VALUE"""),"Pakistan")</f>
        <v>Pakistan</v>
      </c>
      <c r="B307" t="str">
        <f ca="1">IFERROR(__xludf.DUMMYFUNCTION("""COMPUTED_VALUE"""),"Asia")</f>
        <v>Asia</v>
      </c>
      <c r="C307" s="4" t="str">
        <f ca="1">IFERROR(__xludf.DUMMYFUNCTION("""COMPUTED_VALUE"""),"Shahid Khaqan Abbasi")</f>
        <v>Shahid Khaqan Abbasi</v>
      </c>
      <c r="D307" t="str">
        <f ca="1">IFERROR(__xludf.DUMMYFUNCTION("""COMPUTED_VALUE"""),"Head of government")</f>
        <v>Head of government</v>
      </c>
      <c r="E307" t="str">
        <f ca="1">IFERROR(__xludf.DUMMYFUNCTION("""COMPUTED_VALUE"""),"Male")</f>
        <v>Male</v>
      </c>
      <c r="F307" s="1">
        <f ca="1">IFERROR(__xludf.DUMMYFUNCTION("""COMPUTED_VALUE"""),59)</f>
        <v>59</v>
      </c>
      <c r="G307" t="str">
        <f ca="1">IFERROR(__xludf.DUMMYFUNCTION("""COMPUTED_VALUE"""),"Prime Minister")</f>
        <v>Prime Minister</v>
      </c>
      <c r="H307" s="10">
        <f ca="1">IFERROR(__xludf.DUMMYFUNCTION("""COMPUTED_VALUE"""),0)</f>
        <v>0</v>
      </c>
      <c r="I307" s="7" t="str">
        <f ca="1">IFERROR(__xludf.DUMMYFUNCTION("""COMPUTED_VALUE"""),"")</f>
        <v/>
      </c>
      <c r="J307" s="12" t="str">
        <f ca="1">IFERROR(__xludf.DUMMYFUNCTION("""COMPUTED_VALUE"""),"")</f>
        <v/>
      </c>
      <c r="K307" s="8" t="str">
        <f ca="1">IFERROR(__xludf.DUMMYFUNCTION("""COMPUTED_VALUE"""),"")</f>
        <v/>
      </c>
      <c r="L307" s="12" t="str">
        <f ca="1">IFERROR(__xludf.DUMMYFUNCTION("""COMPUTED_VALUE"""),"")</f>
        <v/>
      </c>
      <c r="M307" s="12" t="str">
        <f ca="1">IFERROR(__xludf.DUMMYFUNCTION("""COMPUTED_VALUE"""),"")</f>
        <v/>
      </c>
      <c r="N307" s="12" t="str">
        <f ca="1">IFERROR(__xludf.DUMMYFUNCTION("""COMPUTED_VALUE"""),"")</f>
        <v/>
      </c>
      <c r="O307" s="8" t="str">
        <f ca="1">IFERROR(__xludf.DUMMYFUNCTION("""COMPUTED_VALUE"""),"")</f>
        <v/>
      </c>
      <c r="P307" s="12" t="str">
        <f ca="1">IFERROR(__xludf.DUMMYFUNCTION("""COMPUTED_VALUE"""),"")</f>
        <v/>
      </c>
      <c r="Q307" s="12" t="str">
        <f ca="1">IFERROR(__xludf.DUMMYFUNCTION("""COMPUTED_VALUE"""),"")</f>
        <v/>
      </c>
      <c r="R307" s="8" t="str">
        <f ca="1">IFERROR(__xludf.DUMMYFUNCTION("""COMPUTED_VALUE"""),"")</f>
        <v/>
      </c>
      <c r="S307" s="3" t="str">
        <f ca="1">IFERROR(__xludf.DUMMYFUNCTION("""COMPUTED_VALUE"""),"")</f>
        <v/>
      </c>
      <c r="T307" s="8" t="str">
        <f ca="1">IFERROR(__xludf.DUMMYFUNCTION("""COMPUTED_VALUE"""),"")</f>
        <v/>
      </c>
      <c r="U307" s="3" t="str">
        <f ca="1">IFERROR(__xludf.DUMMYFUNCTION("""COMPUTED_VALUE"""),"")</f>
        <v/>
      </c>
      <c r="V307" s="8" t="str">
        <f ca="1">IFERROR(__xludf.DUMMYFUNCTION("""COMPUTED_VALUE"""),"")</f>
        <v/>
      </c>
      <c r="W307" s="3" t="str">
        <f ca="1">IFERROR(__xludf.DUMMYFUNCTION("""COMPUTED_VALUE"""),"")</f>
        <v/>
      </c>
      <c r="X307" s="3" t="str">
        <f ca="1">IFERROR(__xludf.DUMMYFUNCTION("""COMPUTED_VALUE"""),"")</f>
        <v/>
      </c>
      <c r="Y307" s="8" t="str">
        <f ca="1">IFERROR(__xludf.DUMMYFUNCTION("""COMPUTED_VALUE"""),"")</f>
        <v/>
      </c>
      <c r="Z307" s="3" t="str">
        <f ca="1">IFERROR(__xludf.DUMMYFUNCTION("""COMPUTED_VALUE"""),"")</f>
        <v/>
      </c>
      <c r="AA307" s="3" t="str">
        <f ca="1">IFERROR(__xludf.DUMMYFUNCTION("""COMPUTED_VALUE"""),"")</f>
        <v/>
      </c>
      <c r="AB307" s="3" t="str">
        <f ca="1">IFERROR(__xludf.DUMMYFUNCTION("""COMPUTED_VALUE"""),"")</f>
        <v/>
      </c>
      <c r="AC307" s="3" t="str">
        <f ca="1">IFERROR(__xludf.DUMMYFUNCTION("""COMPUTED_VALUE"""),"")</f>
        <v/>
      </c>
      <c r="AD307" s="15" t="str">
        <f ca="1">IFERROR(__xludf.DUMMYFUNCTION("""COMPUTED_VALUE"""),"")</f>
        <v/>
      </c>
    </row>
    <row r="308" spans="1:30" ht="12.75">
      <c r="A308" t="str">
        <f ca="1">IFERROR(__xludf.DUMMYFUNCTION("""COMPUTED_VALUE"""),"Pakistan")</f>
        <v>Pakistan</v>
      </c>
      <c r="B308" t="str">
        <f ca="1">IFERROR(__xludf.DUMMYFUNCTION("""COMPUTED_VALUE"""),"Asia")</f>
        <v>Asia</v>
      </c>
      <c r="C308" s="4" t="str">
        <f ca="1">IFERROR(__xludf.DUMMYFUNCTION("""COMPUTED_VALUE"""),"Mamnoon Hussain")</f>
        <v>Mamnoon Hussain</v>
      </c>
      <c r="D308" t="str">
        <f ca="1">IFERROR(__xludf.DUMMYFUNCTION("""COMPUTED_VALUE"""),"Head of state")</f>
        <v>Head of state</v>
      </c>
      <c r="E308" t="str">
        <f ca="1">IFERROR(__xludf.DUMMYFUNCTION("""COMPUTED_VALUE"""),"Male")</f>
        <v>Male</v>
      </c>
      <c r="F308" s="1">
        <f ca="1">IFERROR(__xludf.DUMMYFUNCTION("""COMPUTED_VALUE"""),77)</f>
        <v>77</v>
      </c>
      <c r="G308" t="str">
        <f ca="1">IFERROR(__xludf.DUMMYFUNCTION("""COMPUTED_VALUE"""),"President")</f>
        <v>President</v>
      </c>
      <c r="H308" s="10">
        <f ca="1">IFERROR(__xludf.DUMMYFUNCTION("""COMPUTED_VALUE"""),0)</f>
        <v>0</v>
      </c>
      <c r="I308" s="7" t="str">
        <f ca="1">IFERROR(__xludf.DUMMYFUNCTION("""COMPUTED_VALUE"""),"")</f>
        <v/>
      </c>
      <c r="J308" s="12" t="str">
        <f ca="1">IFERROR(__xludf.DUMMYFUNCTION("""COMPUTED_VALUE"""),"")</f>
        <v/>
      </c>
      <c r="K308" s="8" t="str">
        <f ca="1">IFERROR(__xludf.DUMMYFUNCTION("""COMPUTED_VALUE"""),"")</f>
        <v/>
      </c>
      <c r="L308" s="12" t="str">
        <f ca="1">IFERROR(__xludf.DUMMYFUNCTION("""COMPUTED_VALUE"""),"")</f>
        <v/>
      </c>
      <c r="M308" s="12" t="str">
        <f ca="1">IFERROR(__xludf.DUMMYFUNCTION("""COMPUTED_VALUE"""),"")</f>
        <v/>
      </c>
      <c r="N308" s="12" t="str">
        <f ca="1">IFERROR(__xludf.DUMMYFUNCTION("""COMPUTED_VALUE"""),"")</f>
        <v/>
      </c>
      <c r="O308" s="8" t="str">
        <f ca="1">IFERROR(__xludf.DUMMYFUNCTION("""COMPUTED_VALUE"""),"")</f>
        <v/>
      </c>
      <c r="P308" s="12" t="str">
        <f ca="1">IFERROR(__xludf.DUMMYFUNCTION("""COMPUTED_VALUE"""),"")</f>
        <v/>
      </c>
      <c r="Q308" s="12" t="str">
        <f ca="1">IFERROR(__xludf.DUMMYFUNCTION("""COMPUTED_VALUE"""),"")</f>
        <v/>
      </c>
      <c r="R308" s="8" t="str">
        <f ca="1">IFERROR(__xludf.DUMMYFUNCTION("""COMPUTED_VALUE"""),"")</f>
        <v/>
      </c>
      <c r="S308" s="3" t="str">
        <f ca="1">IFERROR(__xludf.DUMMYFUNCTION("""COMPUTED_VALUE"""),"")</f>
        <v/>
      </c>
      <c r="T308" s="8" t="str">
        <f ca="1">IFERROR(__xludf.DUMMYFUNCTION("""COMPUTED_VALUE"""),"")</f>
        <v/>
      </c>
      <c r="U308" s="3" t="str">
        <f ca="1">IFERROR(__xludf.DUMMYFUNCTION("""COMPUTED_VALUE"""),"")</f>
        <v/>
      </c>
      <c r="V308" s="8" t="str">
        <f ca="1">IFERROR(__xludf.DUMMYFUNCTION("""COMPUTED_VALUE"""),"")</f>
        <v/>
      </c>
      <c r="W308" s="3" t="str">
        <f ca="1">IFERROR(__xludf.DUMMYFUNCTION("""COMPUTED_VALUE"""),"")</f>
        <v/>
      </c>
      <c r="X308" s="3" t="str">
        <f ca="1">IFERROR(__xludf.DUMMYFUNCTION("""COMPUTED_VALUE"""),"")</f>
        <v/>
      </c>
      <c r="Y308" s="8" t="str">
        <f ca="1">IFERROR(__xludf.DUMMYFUNCTION("""COMPUTED_VALUE"""),"")</f>
        <v/>
      </c>
      <c r="Z308" s="3" t="str">
        <f ca="1">IFERROR(__xludf.DUMMYFUNCTION("""COMPUTED_VALUE"""),"")</f>
        <v/>
      </c>
      <c r="AA308" s="3" t="str">
        <f ca="1">IFERROR(__xludf.DUMMYFUNCTION("""COMPUTED_VALUE"""),"")</f>
        <v/>
      </c>
      <c r="AB308" s="3" t="str">
        <f ca="1">IFERROR(__xludf.DUMMYFUNCTION("""COMPUTED_VALUE"""),"")</f>
        <v/>
      </c>
      <c r="AC308" s="3" t="str">
        <f ca="1">IFERROR(__xludf.DUMMYFUNCTION("""COMPUTED_VALUE"""),"")</f>
        <v/>
      </c>
      <c r="AD308" s="15" t="str">
        <f ca="1">IFERROR(__xludf.DUMMYFUNCTION("""COMPUTED_VALUE"""),"")</f>
        <v/>
      </c>
    </row>
    <row r="309" spans="1:30" ht="12.75">
      <c r="A309" t="str">
        <f ca="1">IFERROR(__xludf.DUMMYFUNCTION("""COMPUTED_VALUE"""),"Palau")</f>
        <v>Palau</v>
      </c>
      <c r="B309" t="str">
        <f ca="1">IFERROR(__xludf.DUMMYFUNCTION("""COMPUTED_VALUE"""),"Oceania")</f>
        <v>Oceania</v>
      </c>
      <c r="C309" s="4" t="str">
        <f ca="1">IFERROR(__xludf.DUMMYFUNCTION("""COMPUTED_VALUE"""),"Tommy Remengesau")</f>
        <v>Tommy Remengesau</v>
      </c>
      <c r="D309" t="str">
        <f ca="1">IFERROR(__xludf.DUMMYFUNCTION("""COMPUTED_VALUE"""),"Head of both state and government")</f>
        <v>Head of both state and government</v>
      </c>
      <c r="E309" t="str">
        <f ca="1">IFERROR(__xludf.DUMMYFUNCTION("""COMPUTED_VALUE"""),"Male")</f>
        <v>Male</v>
      </c>
      <c r="F309" s="1">
        <f ca="1">IFERROR(__xludf.DUMMYFUNCTION("""COMPUTED_VALUE"""),61)</f>
        <v>61</v>
      </c>
      <c r="G309" t="str">
        <f ca="1">IFERROR(__xludf.DUMMYFUNCTION("""COMPUTED_VALUE"""),"President")</f>
        <v>President</v>
      </c>
      <c r="H309" s="10">
        <f ca="1">IFERROR(__xludf.DUMMYFUNCTION("""COMPUTED_VALUE"""),0)</f>
        <v>0</v>
      </c>
      <c r="I309" s="7" t="str">
        <f ca="1">IFERROR(__xludf.DUMMYFUNCTION("""COMPUTED_VALUE"""),"")</f>
        <v/>
      </c>
      <c r="J309" s="12" t="str">
        <f ca="1">IFERROR(__xludf.DUMMYFUNCTION("""COMPUTED_VALUE"""),"")</f>
        <v/>
      </c>
      <c r="K309" s="8" t="str">
        <f ca="1">IFERROR(__xludf.DUMMYFUNCTION("""COMPUTED_VALUE"""),"")</f>
        <v/>
      </c>
      <c r="L309" s="12" t="str">
        <f ca="1">IFERROR(__xludf.DUMMYFUNCTION("""COMPUTED_VALUE"""),"")</f>
        <v/>
      </c>
      <c r="M309" s="12" t="str">
        <f ca="1">IFERROR(__xludf.DUMMYFUNCTION("""COMPUTED_VALUE"""),"")</f>
        <v/>
      </c>
      <c r="N309" s="12" t="str">
        <f ca="1">IFERROR(__xludf.DUMMYFUNCTION("""COMPUTED_VALUE"""),"")</f>
        <v/>
      </c>
      <c r="O309" s="8" t="str">
        <f ca="1">IFERROR(__xludf.DUMMYFUNCTION("""COMPUTED_VALUE"""),"")</f>
        <v/>
      </c>
      <c r="P309" s="12" t="str">
        <f ca="1">IFERROR(__xludf.DUMMYFUNCTION("""COMPUTED_VALUE"""),"")</f>
        <v/>
      </c>
      <c r="Q309" s="12" t="str">
        <f ca="1">IFERROR(__xludf.DUMMYFUNCTION("""COMPUTED_VALUE"""),"")</f>
        <v/>
      </c>
      <c r="R309" s="8" t="str">
        <f ca="1">IFERROR(__xludf.DUMMYFUNCTION("""COMPUTED_VALUE"""),"")</f>
        <v/>
      </c>
      <c r="S309" s="3" t="str">
        <f ca="1">IFERROR(__xludf.DUMMYFUNCTION("""COMPUTED_VALUE"""),"")</f>
        <v/>
      </c>
      <c r="T309" s="8" t="str">
        <f ca="1">IFERROR(__xludf.DUMMYFUNCTION("""COMPUTED_VALUE"""),"")</f>
        <v/>
      </c>
      <c r="U309" s="3" t="str">
        <f ca="1">IFERROR(__xludf.DUMMYFUNCTION("""COMPUTED_VALUE"""),"")</f>
        <v/>
      </c>
      <c r="V309" s="8" t="str">
        <f ca="1">IFERROR(__xludf.DUMMYFUNCTION("""COMPUTED_VALUE"""),"")</f>
        <v/>
      </c>
      <c r="W309" s="3" t="str">
        <f ca="1">IFERROR(__xludf.DUMMYFUNCTION("""COMPUTED_VALUE"""),"")</f>
        <v/>
      </c>
      <c r="X309" s="3" t="str">
        <f ca="1">IFERROR(__xludf.DUMMYFUNCTION("""COMPUTED_VALUE"""),"")</f>
        <v/>
      </c>
      <c r="Y309" s="8" t="str">
        <f ca="1">IFERROR(__xludf.DUMMYFUNCTION("""COMPUTED_VALUE"""),"")</f>
        <v/>
      </c>
      <c r="Z309" s="3" t="str">
        <f ca="1">IFERROR(__xludf.DUMMYFUNCTION("""COMPUTED_VALUE"""),"")</f>
        <v/>
      </c>
      <c r="AA309" s="3" t="str">
        <f ca="1">IFERROR(__xludf.DUMMYFUNCTION("""COMPUTED_VALUE"""),"")</f>
        <v/>
      </c>
      <c r="AB309" s="3" t="str">
        <f ca="1">IFERROR(__xludf.DUMMYFUNCTION("""COMPUTED_VALUE"""),"")</f>
        <v/>
      </c>
      <c r="AC309" s="3" t="str">
        <f ca="1">IFERROR(__xludf.DUMMYFUNCTION("""COMPUTED_VALUE"""),"")</f>
        <v/>
      </c>
      <c r="AD309" s="15" t="str">
        <f ca="1">IFERROR(__xludf.DUMMYFUNCTION("""COMPUTED_VALUE"""),"")</f>
        <v/>
      </c>
    </row>
    <row r="310" spans="1:30" ht="12.75">
      <c r="A310" t="str">
        <f ca="1">IFERROR(__xludf.DUMMYFUNCTION("""COMPUTED_VALUE"""),"Papua New Guinea")</f>
        <v>Papua New Guinea</v>
      </c>
      <c r="B310" t="str">
        <f ca="1">IFERROR(__xludf.DUMMYFUNCTION("""COMPUTED_VALUE"""),"Oceania")</f>
        <v>Oceania</v>
      </c>
      <c r="C310" s="4" t="str">
        <f ca="1">IFERROR(__xludf.DUMMYFUNCTION("""COMPUTED_VALUE"""),"Sir Bob Dadae")</f>
        <v>Sir Bob Dadae</v>
      </c>
      <c r="D310" t="str">
        <f ca="1">IFERROR(__xludf.DUMMYFUNCTION("""COMPUTED_VALUE"""),"Head of state")</f>
        <v>Head of state</v>
      </c>
      <c r="E310" t="str">
        <f ca="1">IFERROR(__xludf.DUMMYFUNCTION("""COMPUTED_VALUE"""),"Male")</f>
        <v>Male</v>
      </c>
      <c r="F310" s="1">
        <f ca="1">IFERROR(__xludf.DUMMYFUNCTION("""COMPUTED_VALUE"""),56)</f>
        <v>56</v>
      </c>
      <c r="G310" t="str">
        <f ca="1">IFERROR(__xludf.DUMMYFUNCTION("""COMPUTED_VALUE"""),"Governor General")</f>
        <v>Governor General</v>
      </c>
      <c r="H310" s="10">
        <f ca="1">IFERROR(__xludf.DUMMYFUNCTION("""COMPUTED_VALUE"""),0)</f>
        <v>0</v>
      </c>
      <c r="I310" s="7" t="str">
        <f ca="1">IFERROR(__xludf.DUMMYFUNCTION("""COMPUTED_VALUE"""),"")</f>
        <v/>
      </c>
      <c r="J310" s="12" t="str">
        <f ca="1">IFERROR(__xludf.DUMMYFUNCTION("""COMPUTED_VALUE"""),"")</f>
        <v/>
      </c>
      <c r="K310" s="8" t="str">
        <f ca="1">IFERROR(__xludf.DUMMYFUNCTION("""COMPUTED_VALUE"""),"")</f>
        <v/>
      </c>
      <c r="L310" s="12" t="str">
        <f ca="1">IFERROR(__xludf.DUMMYFUNCTION("""COMPUTED_VALUE"""),"")</f>
        <v/>
      </c>
      <c r="M310" s="12" t="str">
        <f ca="1">IFERROR(__xludf.DUMMYFUNCTION("""COMPUTED_VALUE"""),"")</f>
        <v/>
      </c>
      <c r="N310" s="12" t="str">
        <f ca="1">IFERROR(__xludf.DUMMYFUNCTION("""COMPUTED_VALUE"""),"")</f>
        <v/>
      </c>
      <c r="O310" s="8" t="str">
        <f ca="1">IFERROR(__xludf.DUMMYFUNCTION("""COMPUTED_VALUE"""),"")</f>
        <v/>
      </c>
      <c r="P310" s="12" t="str">
        <f ca="1">IFERROR(__xludf.DUMMYFUNCTION("""COMPUTED_VALUE"""),"")</f>
        <v/>
      </c>
      <c r="Q310" s="12" t="str">
        <f ca="1">IFERROR(__xludf.DUMMYFUNCTION("""COMPUTED_VALUE"""),"")</f>
        <v/>
      </c>
      <c r="R310" s="8" t="str">
        <f ca="1">IFERROR(__xludf.DUMMYFUNCTION("""COMPUTED_VALUE"""),"")</f>
        <v/>
      </c>
      <c r="S310" s="3" t="str">
        <f ca="1">IFERROR(__xludf.DUMMYFUNCTION("""COMPUTED_VALUE"""),"")</f>
        <v/>
      </c>
      <c r="T310" s="8" t="str">
        <f ca="1">IFERROR(__xludf.DUMMYFUNCTION("""COMPUTED_VALUE"""),"")</f>
        <v/>
      </c>
      <c r="U310" s="3" t="str">
        <f ca="1">IFERROR(__xludf.DUMMYFUNCTION("""COMPUTED_VALUE"""),"")</f>
        <v/>
      </c>
      <c r="V310" s="8" t="str">
        <f ca="1">IFERROR(__xludf.DUMMYFUNCTION("""COMPUTED_VALUE"""),"")</f>
        <v/>
      </c>
      <c r="W310" s="3" t="str">
        <f ca="1">IFERROR(__xludf.DUMMYFUNCTION("""COMPUTED_VALUE"""),"")</f>
        <v/>
      </c>
      <c r="X310" s="3" t="str">
        <f ca="1">IFERROR(__xludf.DUMMYFUNCTION("""COMPUTED_VALUE"""),"")</f>
        <v/>
      </c>
      <c r="Y310" s="8" t="str">
        <f ca="1">IFERROR(__xludf.DUMMYFUNCTION("""COMPUTED_VALUE"""),"")</f>
        <v/>
      </c>
      <c r="Z310" s="3" t="str">
        <f ca="1">IFERROR(__xludf.DUMMYFUNCTION("""COMPUTED_VALUE"""),"")</f>
        <v/>
      </c>
      <c r="AA310" s="3" t="str">
        <f ca="1">IFERROR(__xludf.DUMMYFUNCTION("""COMPUTED_VALUE"""),"")</f>
        <v/>
      </c>
      <c r="AB310" s="3" t="str">
        <f ca="1">IFERROR(__xludf.DUMMYFUNCTION("""COMPUTED_VALUE"""),"")</f>
        <v/>
      </c>
      <c r="AC310" s="3" t="str">
        <f ca="1">IFERROR(__xludf.DUMMYFUNCTION("""COMPUTED_VALUE"""),"")</f>
        <v/>
      </c>
      <c r="AD310" s="15" t="str">
        <f ca="1">IFERROR(__xludf.DUMMYFUNCTION("""COMPUTED_VALUE"""),"")</f>
        <v/>
      </c>
    </row>
    <row r="311" spans="1:30" ht="12.75">
      <c r="A311" t="str">
        <f ca="1">IFERROR(__xludf.DUMMYFUNCTION("""COMPUTED_VALUE"""),"Papua New Guinea")</f>
        <v>Papua New Guinea</v>
      </c>
      <c r="B311" t="str">
        <f ca="1">IFERROR(__xludf.DUMMYFUNCTION("""COMPUTED_VALUE"""),"Oceania")</f>
        <v>Oceania</v>
      </c>
      <c r="C311" s="4" t="str">
        <f ca="1">IFERROR(__xludf.DUMMYFUNCTION("""COMPUTED_VALUE"""),"Peter O'Neill")</f>
        <v>Peter O'Neill</v>
      </c>
      <c r="D311" t="str">
        <f ca="1">IFERROR(__xludf.DUMMYFUNCTION("""COMPUTED_VALUE"""),"Head of government")</f>
        <v>Head of government</v>
      </c>
      <c r="E311" t="str">
        <f ca="1">IFERROR(__xludf.DUMMYFUNCTION("""COMPUTED_VALUE"""),"Male")</f>
        <v>Male</v>
      </c>
      <c r="F311" s="1">
        <f ca="1">IFERROR(__xludf.DUMMYFUNCTION("""COMPUTED_VALUE"""),52)</f>
        <v>52</v>
      </c>
      <c r="G311" t="str">
        <f ca="1">IFERROR(__xludf.DUMMYFUNCTION("""COMPUTED_VALUE"""),"Prime Minister")</f>
        <v>Prime Minister</v>
      </c>
      <c r="H311" s="10">
        <f ca="1">IFERROR(__xludf.DUMMYFUNCTION("""COMPUTED_VALUE"""),0)</f>
        <v>0</v>
      </c>
      <c r="I311" s="7" t="str">
        <f ca="1">IFERROR(__xludf.DUMMYFUNCTION("""COMPUTED_VALUE"""),"")</f>
        <v/>
      </c>
      <c r="J311" s="12" t="str">
        <f ca="1">IFERROR(__xludf.DUMMYFUNCTION("""COMPUTED_VALUE"""),"")</f>
        <v/>
      </c>
      <c r="K311" s="8" t="str">
        <f ca="1">IFERROR(__xludf.DUMMYFUNCTION("""COMPUTED_VALUE"""),"")</f>
        <v/>
      </c>
      <c r="L311" s="12" t="str">
        <f ca="1">IFERROR(__xludf.DUMMYFUNCTION("""COMPUTED_VALUE"""),"")</f>
        <v/>
      </c>
      <c r="M311" s="12" t="str">
        <f ca="1">IFERROR(__xludf.DUMMYFUNCTION("""COMPUTED_VALUE"""),"")</f>
        <v/>
      </c>
      <c r="N311" s="12" t="str">
        <f ca="1">IFERROR(__xludf.DUMMYFUNCTION("""COMPUTED_VALUE"""),"")</f>
        <v/>
      </c>
      <c r="O311" s="8" t="str">
        <f ca="1">IFERROR(__xludf.DUMMYFUNCTION("""COMPUTED_VALUE"""),"")</f>
        <v/>
      </c>
      <c r="P311" s="12" t="str">
        <f ca="1">IFERROR(__xludf.DUMMYFUNCTION("""COMPUTED_VALUE"""),"")</f>
        <v/>
      </c>
      <c r="Q311" s="12" t="str">
        <f ca="1">IFERROR(__xludf.DUMMYFUNCTION("""COMPUTED_VALUE"""),"")</f>
        <v/>
      </c>
      <c r="R311" s="8" t="str">
        <f ca="1">IFERROR(__xludf.DUMMYFUNCTION("""COMPUTED_VALUE"""),"")</f>
        <v/>
      </c>
      <c r="S311" s="3" t="str">
        <f ca="1">IFERROR(__xludf.DUMMYFUNCTION("""COMPUTED_VALUE"""),"")</f>
        <v/>
      </c>
      <c r="T311" s="8" t="str">
        <f ca="1">IFERROR(__xludf.DUMMYFUNCTION("""COMPUTED_VALUE"""),"")</f>
        <v/>
      </c>
      <c r="U311" s="3" t="str">
        <f ca="1">IFERROR(__xludf.DUMMYFUNCTION("""COMPUTED_VALUE"""),"")</f>
        <v/>
      </c>
      <c r="V311" s="8" t="str">
        <f ca="1">IFERROR(__xludf.DUMMYFUNCTION("""COMPUTED_VALUE"""),"")</f>
        <v/>
      </c>
      <c r="W311" s="3" t="str">
        <f ca="1">IFERROR(__xludf.DUMMYFUNCTION("""COMPUTED_VALUE"""),"")</f>
        <v/>
      </c>
      <c r="X311" s="3" t="str">
        <f ca="1">IFERROR(__xludf.DUMMYFUNCTION("""COMPUTED_VALUE"""),"")</f>
        <v/>
      </c>
      <c r="Y311" s="8" t="str">
        <f ca="1">IFERROR(__xludf.DUMMYFUNCTION("""COMPUTED_VALUE"""),"")</f>
        <v/>
      </c>
      <c r="Z311" s="3" t="str">
        <f ca="1">IFERROR(__xludf.DUMMYFUNCTION("""COMPUTED_VALUE"""),"")</f>
        <v/>
      </c>
      <c r="AA311" s="3" t="str">
        <f ca="1">IFERROR(__xludf.DUMMYFUNCTION("""COMPUTED_VALUE"""),"")</f>
        <v/>
      </c>
      <c r="AB311" s="3" t="str">
        <f ca="1">IFERROR(__xludf.DUMMYFUNCTION("""COMPUTED_VALUE"""),"")</f>
        <v/>
      </c>
      <c r="AC311" s="3" t="str">
        <f ca="1">IFERROR(__xludf.DUMMYFUNCTION("""COMPUTED_VALUE"""),"")</f>
        <v/>
      </c>
      <c r="AD311" s="15" t="str">
        <f ca="1">IFERROR(__xludf.DUMMYFUNCTION("""COMPUTED_VALUE"""),"")</f>
        <v/>
      </c>
    </row>
    <row r="312" spans="1:30" ht="12.75">
      <c r="A312" t="str">
        <f ca="1">IFERROR(__xludf.DUMMYFUNCTION("""COMPUTED_VALUE"""),"Portugal")</f>
        <v>Portugal</v>
      </c>
      <c r="B312" t="str">
        <f ca="1">IFERROR(__xludf.DUMMYFUNCTION("""COMPUTED_VALUE"""),"Europe")</f>
        <v>Europe</v>
      </c>
      <c r="C312" s="4" t="str">
        <f ca="1">IFERROR(__xludf.DUMMYFUNCTION("""COMPUTED_VALUE"""),"Marcelo Rebelo de Sousa")</f>
        <v>Marcelo Rebelo de Sousa</v>
      </c>
      <c r="D312" t="str">
        <f ca="1">IFERROR(__xludf.DUMMYFUNCTION("""COMPUTED_VALUE"""),"Head of state")</f>
        <v>Head of state</v>
      </c>
      <c r="E312" t="str">
        <f ca="1">IFERROR(__xludf.DUMMYFUNCTION("""COMPUTED_VALUE"""),"Male")</f>
        <v>Male</v>
      </c>
      <c r="F312" s="1">
        <f ca="1">IFERROR(__xludf.DUMMYFUNCTION("""COMPUTED_VALUE"""),69)</f>
        <v>69</v>
      </c>
      <c r="G312" t="str">
        <f ca="1">IFERROR(__xludf.DUMMYFUNCTION("""COMPUTED_VALUE"""),"President")</f>
        <v>President</v>
      </c>
      <c r="H312" s="10">
        <f ca="1">IFERROR(__xludf.DUMMYFUNCTION("""COMPUTED_VALUE"""),0)</f>
        <v>0</v>
      </c>
      <c r="I312" s="7" t="str">
        <f ca="1">IFERROR(__xludf.DUMMYFUNCTION("""COMPUTED_VALUE"""),"")</f>
        <v/>
      </c>
      <c r="J312" s="12" t="str">
        <f ca="1">IFERROR(__xludf.DUMMYFUNCTION("""COMPUTED_VALUE"""),"")</f>
        <v/>
      </c>
      <c r="K312" s="8" t="str">
        <f ca="1">IFERROR(__xludf.DUMMYFUNCTION("""COMPUTED_VALUE"""),"")</f>
        <v/>
      </c>
      <c r="L312" s="12" t="str">
        <f ca="1">IFERROR(__xludf.DUMMYFUNCTION("""COMPUTED_VALUE"""),"")</f>
        <v/>
      </c>
      <c r="M312" s="12" t="str">
        <f ca="1">IFERROR(__xludf.DUMMYFUNCTION("""COMPUTED_VALUE"""),"")</f>
        <v/>
      </c>
      <c r="N312" s="12" t="str">
        <f ca="1">IFERROR(__xludf.DUMMYFUNCTION("""COMPUTED_VALUE"""),"")</f>
        <v/>
      </c>
      <c r="O312" s="8" t="str">
        <f ca="1">IFERROR(__xludf.DUMMYFUNCTION("""COMPUTED_VALUE"""),"")</f>
        <v/>
      </c>
      <c r="P312" s="12" t="str">
        <f ca="1">IFERROR(__xludf.DUMMYFUNCTION("""COMPUTED_VALUE"""),"")</f>
        <v/>
      </c>
      <c r="Q312" s="12" t="str">
        <f ca="1">IFERROR(__xludf.DUMMYFUNCTION("""COMPUTED_VALUE"""),"")</f>
        <v/>
      </c>
      <c r="R312" s="8" t="str">
        <f ca="1">IFERROR(__xludf.DUMMYFUNCTION("""COMPUTED_VALUE"""),"")</f>
        <v/>
      </c>
      <c r="S312" s="3" t="str">
        <f ca="1">IFERROR(__xludf.DUMMYFUNCTION("""COMPUTED_VALUE"""),"")</f>
        <v/>
      </c>
      <c r="T312" s="8" t="str">
        <f ca="1">IFERROR(__xludf.DUMMYFUNCTION("""COMPUTED_VALUE"""),"")</f>
        <v/>
      </c>
      <c r="U312" s="3" t="str">
        <f ca="1">IFERROR(__xludf.DUMMYFUNCTION("""COMPUTED_VALUE"""),"")</f>
        <v/>
      </c>
      <c r="V312" s="8" t="str">
        <f ca="1">IFERROR(__xludf.DUMMYFUNCTION("""COMPUTED_VALUE"""),"")</f>
        <v/>
      </c>
      <c r="W312" s="3" t="str">
        <f ca="1">IFERROR(__xludf.DUMMYFUNCTION("""COMPUTED_VALUE"""),"")</f>
        <v/>
      </c>
      <c r="X312" s="3" t="str">
        <f ca="1">IFERROR(__xludf.DUMMYFUNCTION("""COMPUTED_VALUE"""),"")</f>
        <v/>
      </c>
      <c r="Y312" s="8" t="str">
        <f ca="1">IFERROR(__xludf.DUMMYFUNCTION("""COMPUTED_VALUE"""),"")</f>
        <v/>
      </c>
      <c r="Z312" s="3" t="str">
        <f ca="1">IFERROR(__xludf.DUMMYFUNCTION("""COMPUTED_VALUE"""),"")</f>
        <v/>
      </c>
      <c r="AA312" s="3" t="str">
        <f ca="1">IFERROR(__xludf.DUMMYFUNCTION("""COMPUTED_VALUE"""),"")</f>
        <v/>
      </c>
      <c r="AB312" s="3" t="str">
        <f ca="1">IFERROR(__xludf.DUMMYFUNCTION("""COMPUTED_VALUE"""),"")</f>
        <v/>
      </c>
      <c r="AC312" s="3" t="str">
        <f ca="1">IFERROR(__xludf.DUMMYFUNCTION("""COMPUTED_VALUE"""),"")</f>
        <v/>
      </c>
      <c r="AD312" s="15" t="str">
        <f ca="1">IFERROR(__xludf.DUMMYFUNCTION("""COMPUTED_VALUE"""),"")</f>
        <v/>
      </c>
    </row>
    <row r="313" spans="1:30" ht="12.75">
      <c r="A313" t="str">
        <f ca="1">IFERROR(__xludf.DUMMYFUNCTION("""COMPUTED_VALUE"""),"Qatar")</f>
        <v>Qatar</v>
      </c>
      <c r="B313" t="str">
        <f ca="1">IFERROR(__xludf.DUMMYFUNCTION("""COMPUTED_VALUE"""),"Asia")</f>
        <v>Asia</v>
      </c>
      <c r="C313" s="4" t="str">
        <f ca="1">IFERROR(__xludf.DUMMYFUNCTION("""COMPUTED_VALUE"""),"Sheikh Tamim bin Hamad Al Thani")</f>
        <v>Sheikh Tamim bin Hamad Al Thani</v>
      </c>
      <c r="D313" t="str">
        <f ca="1">IFERROR(__xludf.DUMMYFUNCTION("""COMPUTED_VALUE"""),"Head of state")</f>
        <v>Head of state</v>
      </c>
      <c r="E313" t="str">
        <f ca="1">IFERROR(__xludf.DUMMYFUNCTION("""COMPUTED_VALUE"""),"Male")</f>
        <v>Male</v>
      </c>
      <c r="F313" s="1">
        <f ca="1">IFERROR(__xludf.DUMMYFUNCTION("""COMPUTED_VALUE"""),37)</f>
        <v>37</v>
      </c>
      <c r="G313" t="str">
        <f ca="1">IFERROR(__xludf.DUMMYFUNCTION("""COMPUTED_VALUE"""),"Emir")</f>
        <v>Emir</v>
      </c>
      <c r="H313" s="10">
        <f ca="1">IFERROR(__xludf.DUMMYFUNCTION("""COMPUTED_VALUE"""),0)</f>
        <v>0</v>
      </c>
      <c r="I313" s="7" t="str">
        <f ca="1">IFERROR(__xludf.DUMMYFUNCTION("""COMPUTED_VALUE"""),"")</f>
        <v/>
      </c>
      <c r="J313" s="12" t="str">
        <f ca="1">IFERROR(__xludf.DUMMYFUNCTION("""COMPUTED_VALUE"""),"")</f>
        <v/>
      </c>
      <c r="K313" s="8" t="str">
        <f ca="1">IFERROR(__xludf.DUMMYFUNCTION("""COMPUTED_VALUE"""),"")</f>
        <v/>
      </c>
      <c r="L313" s="12" t="str">
        <f ca="1">IFERROR(__xludf.DUMMYFUNCTION("""COMPUTED_VALUE"""),"")</f>
        <v/>
      </c>
      <c r="M313" s="12" t="str">
        <f ca="1">IFERROR(__xludf.DUMMYFUNCTION("""COMPUTED_VALUE"""),"")</f>
        <v/>
      </c>
      <c r="N313" s="12" t="str">
        <f ca="1">IFERROR(__xludf.DUMMYFUNCTION("""COMPUTED_VALUE"""),"")</f>
        <v/>
      </c>
      <c r="O313" s="8" t="str">
        <f ca="1">IFERROR(__xludf.DUMMYFUNCTION("""COMPUTED_VALUE"""),"")</f>
        <v/>
      </c>
      <c r="P313" s="12" t="str">
        <f ca="1">IFERROR(__xludf.DUMMYFUNCTION("""COMPUTED_VALUE"""),"")</f>
        <v/>
      </c>
      <c r="Q313" s="12" t="str">
        <f ca="1">IFERROR(__xludf.DUMMYFUNCTION("""COMPUTED_VALUE"""),"")</f>
        <v/>
      </c>
      <c r="R313" s="8" t="str">
        <f ca="1">IFERROR(__xludf.DUMMYFUNCTION("""COMPUTED_VALUE"""),"")</f>
        <v/>
      </c>
      <c r="S313" s="3" t="str">
        <f ca="1">IFERROR(__xludf.DUMMYFUNCTION("""COMPUTED_VALUE"""),"")</f>
        <v/>
      </c>
      <c r="T313" s="8" t="str">
        <f ca="1">IFERROR(__xludf.DUMMYFUNCTION("""COMPUTED_VALUE"""),"")</f>
        <v/>
      </c>
      <c r="U313" s="3" t="str">
        <f ca="1">IFERROR(__xludf.DUMMYFUNCTION("""COMPUTED_VALUE"""),"")</f>
        <v/>
      </c>
      <c r="V313" s="8" t="str">
        <f ca="1">IFERROR(__xludf.DUMMYFUNCTION("""COMPUTED_VALUE"""),"")</f>
        <v/>
      </c>
      <c r="W313" s="3" t="str">
        <f ca="1">IFERROR(__xludf.DUMMYFUNCTION("""COMPUTED_VALUE"""),"")</f>
        <v/>
      </c>
      <c r="X313" s="3" t="str">
        <f ca="1">IFERROR(__xludf.DUMMYFUNCTION("""COMPUTED_VALUE"""),"")</f>
        <v/>
      </c>
      <c r="Y313" s="8" t="str">
        <f ca="1">IFERROR(__xludf.DUMMYFUNCTION("""COMPUTED_VALUE"""),"")</f>
        <v/>
      </c>
      <c r="Z313" s="3" t="str">
        <f ca="1">IFERROR(__xludf.DUMMYFUNCTION("""COMPUTED_VALUE"""),"")</f>
        <v/>
      </c>
      <c r="AA313" s="3" t="str">
        <f ca="1">IFERROR(__xludf.DUMMYFUNCTION("""COMPUTED_VALUE"""),"")</f>
        <v/>
      </c>
      <c r="AB313" s="3" t="str">
        <f ca="1">IFERROR(__xludf.DUMMYFUNCTION("""COMPUTED_VALUE"""),"")</f>
        <v/>
      </c>
      <c r="AC313" s="3" t="str">
        <f ca="1">IFERROR(__xludf.DUMMYFUNCTION("""COMPUTED_VALUE"""),"")</f>
        <v/>
      </c>
      <c r="AD313" s="15" t="str">
        <f ca="1">IFERROR(__xludf.DUMMYFUNCTION("""COMPUTED_VALUE"""),"")</f>
        <v/>
      </c>
    </row>
    <row r="314" spans="1:30" ht="12.75">
      <c r="A314" t="str">
        <f ca="1">IFERROR(__xludf.DUMMYFUNCTION("""COMPUTED_VALUE"""),"Qatar")</f>
        <v>Qatar</v>
      </c>
      <c r="B314" t="str">
        <f ca="1">IFERROR(__xludf.DUMMYFUNCTION("""COMPUTED_VALUE"""),"Asia")</f>
        <v>Asia</v>
      </c>
      <c r="C314" s="4" t="str">
        <f ca="1">IFERROR(__xludf.DUMMYFUNCTION("""COMPUTED_VALUE"""),"Sheikh Abdullah bin Nasser bin Khalifa Al Thani")</f>
        <v>Sheikh Abdullah bin Nasser bin Khalifa Al Thani</v>
      </c>
      <c r="D314" t="str">
        <f ca="1">IFERROR(__xludf.DUMMYFUNCTION("""COMPUTED_VALUE"""),"Head of government")</f>
        <v>Head of government</v>
      </c>
      <c r="E314" t="str">
        <f ca="1">IFERROR(__xludf.DUMMYFUNCTION("""COMPUTED_VALUE"""),"Male")</f>
        <v>Male</v>
      </c>
      <c r="F314" s="1">
        <f ca="1">IFERROR(__xludf.DUMMYFUNCTION("""COMPUTED_VALUE"""),58)</f>
        <v>58</v>
      </c>
      <c r="G314" t="str">
        <f ca="1">IFERROR(__xludf.DUMMYFUNCTION("""COMPUTED_VALUE"""),"Prime Minister")</f>
        <v>Prime Minister</v>
      </c>
      <c r="H314" s="10">
        <f ca="1">IFERROR(__xludf.DUMMYFUNCTION("""COMPUTED_VALUE"""),0)</f>
        <v>0</v>
      </c>
      <c r="I314" s="7" t="str">
        <f ca="1">IFERROR(__xludf.DUMMYFUNCTION("""COMPUTED_VALUE"""),"")</f>
        <v/>
      </c>
      <c r="J314" s="12" t="str">
        <f ca="1">IFERROR(__xludf.DUMMYFUNCTION("""COMPUTED_VALUE"""),"")</f>
        <v/>
      </c>
      <c r="K314" s="8" t="str">
        <f ca="1">IFERROR(__xludf.DUMMYFUNCTION("""COMPUTED_VALUE"""),"")</f>
        <v/>
      </c>
      <c r="L314" s="12" t="str">
        <f ca="1">IFERROR(__xludf.DUMMYFUNCTION("""COMPUTED_VALUE"""),"")</f>
        <v/>
      </c>
      <c r="M314" s="12" t="str">
        <f ca="1">IFERROR(__xludf.DUMMYFUNCTION("""COMPUTED_VALUE"""),"")</f>
        <v/>
      </c>
      <c r="N314" s="12" t="str">
        <f ca="1">IFERROR(__xludf.DUMMYFUNCTION("""COMPUTED_VALUE"""),"")</f>
        <v/>
      </c>
      <c r="O314" s="8" t="str">
        <f ca="1">IFERROR(__xludf.DUMMYFUNCTION("""COMPUTED_VALUE"""),"")</f>
        <v/>
      </c>
      <c r="P314" s="12" t="str">
        <f ca="1">IFERROR(__xludf.DUMMYFUNCTION("""COMPUTED_VALUE"""),"")</f>
        <v/>
      </c>
      <c r="Q314" s="12" t="str">
        <f ca="1">IFERROR(__xludf.DUMMYFUNCTION("""COMPUTED_VALUE"""),"")</f>
        <v/>
      </c>
      <c r="R314" s="8" t="str">
        <f ca="1">IFERROR(__xludf.DUMMYFUNCTION("""COMPUTED_VALUE"""),"")</f>
        <v/>
      </c>
      <c r="S314" s="3" t="str">
        <f ca="1">IFERROR(__xludf.DUMMYFUNCTION("""COMPUTED_VALUE"""),"")</f>
        <v/>
      </c>
      <c r="T314" s="8" t="str">
        <f ca="1">IFERROR(__xludf.DUMMYFUNCTION("""COMPUTED_VALUE"""),"")</f>
        <v/>
      </c>
      <c r="U314" s="3" t="str">
        <f ca="1">IFERROR(__xludf.DUMMYFUNCTION("""COMPUTED_VALUE"""),"")</f>
        <v/>
      </c>
      <c r="V314" s="8" t="str">
        <f ca="1">IFERROR(__xludf.DUMMYFUNCTION("""COMPUTED_VALUE"""),"")</f>
        <v/>
      </c>
      <c r="W314" s="3" t="str">
        <f ca="1">IFERROR(__xludf.DUMMYFUNCTION("""COMPUTED_VALUE"""),"")</f>
        <v/>
      </c>
      <c r="X314" s="3" t="str">
        <f ca="1">IFERROR(__xludf.DUMMYFUNCTION("""COMPUTED_VALUE"""),"")</f>
        <v/>
      </c>
      <c r="Y314" s="8" t="str">
        <f ca="1">IFERROR(__xludf.DUMMYFUNCTION("""COMPUTED_VALUE"""),"")</f>
        <v/>
      </c>
      <c r="Z314" s="3" t="str">
        <f ca="1">IFERROR(__xludf.DUMMYFUNCTION("""COMPUTED_VALUE"""),"")</f>
        <v/>
      </c>
      <c r="AA314" s="3" t="str">
        <f ca="1">IFERROR(__xludf.DUMMYFUNCTION("""COMPUTED_VALUE"""),"")</f>
        <v/>
      </c>
      <c r="AB314" s="3" t="str">
        <f ca="1">IFERROR(__xludf.DUMMYFUNCTION("""COMPUTED_VALUE"""),"")</f>
        <v/>
      </c>
      <c r="AC314" s="3" t="str">
        <f ca="1">IFERROR(__xludf.DUMMYFUNCTION("""COMPUTED_VALUE"""),"")</f>
        <v/>
      </c>
      <c r="AD314" s="15" t="str">
        <f ca="1">IFERROR(__xludf.DUMMYFUNCTION("""COMPUTED_VALUE"""),"")</f>
        <v/>
      </c>
    </row>
    <row r="315" spans="1:30" ht="12.75">
      <c r="A315" t="str">
        <f ca="1">IFERROR(__xludf.DUMMYFUNCTION("""COMPUTED_VALUE"""),"Republic of the Congo")</f>
        <v>Republic of the Congo</v>
      </c>
      <c r="B315" t="str">
        <f ca="1">IFERROR(__xludf.DUMMYFUNCTION("""COMPUTED_VALUE"""),"Africa")</f>
        <v>Africa</v>
      </c>
      <c r="C315" s="4" t="str">
        <f ca="1">IFERROR(__xludf.DUMMYFUNCTION("""COMPUTED_VALUE"""),"Denis Sassou Nguesso")</f>
        <v>Denis Sassou Nguesso</v>
      </c>
      <c r="D315" t="str">
        <f ca="1">IFERROR(__xludf.DUMMYFUNCTION("""COMPUTED_VALUE"""),"Head of state")</f>
        <v>Head of state</v>
      </c>
      <c r="E315" t="str">
        <f ca="1">IFERROR(__xludf.DUMMYFUNCTION("""COMPUTED_VALUE"""),"Male")</f>
        <v>Male</v>
      </c>
      <c r="F315" s="1">
        <f ca="1">IFERROR(__xludf.DUMMYFUNCTION("""COMPUTED_VALUE"""),74)</f>
        <v>74</v>
      </c>
      <c r="G315" t="str">
        <f ca="1">IFERROR(__xludf.DUMMYFUNCTION("""COMPUTED_VALUE"""),"President")</f>
        <v>President</v>
      </c>
      <c r="H315" s="10">
        <f ca="1">IFERROR(__xludf.DUMMYFUNCTION("""COMPUTED_VALUE"""),0)</f>
        <v>0</v>
      </c>
      <c r="I315" s="7" t="str">
        <f ca="1">IFERROR(__xludf.DUMMYFUNCTION("""COMPUTED_VALUE"""),"")</f>
        <v/>
      </c>
      <c r="J315" s="12" t="str">
        <f ca="1">IFERROR(__xludf.DUMMYFUNCTION("""COMPUTED_VALUE"""),"")</f>
        <v/>
      </c>
      <c r="K315" s="8" t="str">
        <f ca="1">IFERROR(__xludf.DUMMYFUNCTION("""COMPUTED_VALUE"""),"")</f>
        <v/>
      </c>
      <c r="L315" s="12" t="str">
        <f ca="1">IFERROR(__xludf.DUMMYFUNCTION("""COMPUTED_VALUE"""),"")</f>
        <v/>
      </c>
      <c r="M315" s="12" t="str">
        <f ca="1">IFERROR(__xludf.DUMMYFUNCTION("""COMPUTED_VALUE"""),"")</f>
        <v/>
      </c>
      <c r="N315" s="12" t="str">
        <f ca="1">IFERROR(__xludf.DUMMYFUNCTION("""COMPUTED_VALUE"""),"")</f>
        <v/>
      </c>
      <c r="O315" s="8" t="str">
        <f ca="1">IFERROR(__xludf.DUMMYFUNCTION("""COMPUTED_VALUE"""),"")</f>
        <v/>
      </c>
      <c r="P315" s="12" t="str">
        <f ca="1">IFERROR(__xludf.DUMMYFUNCTION("""COMPUTED_VALUE"""),"")</f>
        <v/>
      </c>
      <c r="Q315" s="12" t="str">
        <f ca="1">IFERROR(__xludf.DUMMYFUNCTION("""COMPUTED_VALUE"""),"")</f>
        <v/>
      </c>
      <c r="R315" s="8" t="str">
        <f ca="1">IFERROR(__xludf.DUMMYFUNCTION("""COMPUTED_VALUE"""),"")</f>
        <v/>
      </c>
      <c r="S315" s="3" t="str">
        <f ca="1">IFERROR(__xludf.DUMMYFUNCTION("""COMPUTED_VALUE"""),"")</f>
        <v/>
      </c>
      <c r="T315" s="8" t="str">
        <f ca="1">IFERROR(__xludf.DUMMYFUNCTION("""COMPUTED_VALUE"""),"")</f>
        <v/>
      </c>
      <c r="U315" s="3" t="str">
        <f ca="1">IFERROR(__xludf.DUMMYFUNCTION("""COMPUTED_VALUE"""),"")</f>
        <v/>
      </c>
      <c r="V315" s="8" t="str">
        <f ca="1">IFERROR(__xludf.DUMMYFUNCTION("""COMPUTED_VALUE"""),"")</f>
        <v/>
      </c>
      <c r="W315" s="3" t="str">
        <f ca="1">IFERROR(__xludf.DUMMYFUNCTION("""COMPUTED_VALUE"""),"")</f>
        <v/>
      </c>
      <c r="X315" s="3" t="str">
        <f ca="1">IFERROR(__xludf.DUMMYFUNCTION("""COMPUTED_VALUE"""),"")</f>
        <v/>
      </c>
      <c r="Y315" s="8" t="str">
        <f ca="1">IFERROR(__xludf.DUMMYFUNCTION("""COMPUTED_VALUE"""),"")</f>
        <v/>
      </c>
      <c r="Z315" s="3" t="str">
        <f ca="1">IFERROR(__xludf.DUMMYFUNCTION("""COMPUTED_VALUE"""),"")</f>
        <v/>
      </c>
      <c r="AA315" s="3" t="str">
        <f ca="1">IFERROR(__xludf.DUMMYFUNCTION("""COMPUTED_VALUE"""),"")</f>
        <v/>
      </c>
      <c r="AB315" s="3" t="str">
        <f ca="1">IFERROR(__xludf.DUMMYFUNCTION("""COMPUTED_VALUE"""),"")</f>
        <v/>
      </c>
      <c r="AC315" s="3" t="str">
        <f ca="1">IFERROR(__xludf.DUMMYFUNCTION("""COMPUTED_VALUE"""),"")</f>
        <v/>
      </c>
      <c r="AD315" s="15" t="str">
        <f ca="1">IFERROR(__xludf.DUMMYFUNCTION("""COMPUTED_VALUE"""),"")</f>
        <v/>
      </c>
    </row>
    <row r="316" spans="1:30" ht="12.75">
      <c r="A316" t="str">
        <f ca="1">IFERROR(__xludf.DUMMYFUNCTION("""COMPUTED_VALUE"""),"Republic of the Congo")</f>
        <v>Republic of the Congo</v>
      </c>
      <c r="B316" t="str">
        <f ca="1">IFERROR(__xludf.DUMMYFUNCTION("""COMPUTED_VALUE"""),"Africa")</f>
        <v>Africa</v>
      </c>
      <c r="C316" s="4" t="str">
        <f ca="1">IFERROR(__xludf.DUMMYFUNCTION("""COMPUTED_VALUE"""),"Clément Mouamba")</f>
        <v>Clément Mouamba</v>
      </c>
      <c r="D316" t="str">
        <f ca="1">IFERROR(__xludf.DUMMYFUNCTION("""COMPUTED_VALUE"""),"Head of government")</f>
        <v>Head of government</v>
      </c>
      <c r="E316" t="str">
        <f ca="1">IFERROR(__xludf.DUMMYFUNCTION("""COMPUTED_VALUE"""),"Male")</f>
        <v>Male</v>
      </c>
      <c r="F316" s="1">
        <f ca="1">IFERROR(__xludf.DUMMYFUNCTION("""COMPUTED_VALUE"""),73)</f>
        <v>73</v>
      </c>
      <c r="G316" t="str">
        <f ca="1">IFERROR(__xludf.DUMMYFUNCTION("""COMPUTED_VALUE"""),"Prime Minister")</f>
        <v>Prime Minister</v>
      </c>
      <c r="H316" s="10">
        <f ca="1">IFERROR(__xludf.DUMMYFUNCTION("""COMPUTED_VALUE"""),0)</f>
        <v>0</v>
      </c>
      <c r="I316" s="7" t="str">
        <f ca="1">IFERROR(__xludf.DUMMYFUNCTION("""COMPUTED_VALUE"""),"")</f>
        <v/>
      </c>
      <c r="J316" s="12" t="str">
        <f ca="1">IFERROR(__xludf.DUMMYFUNCTION("""COMPUTED_VALUE"""),"")</f>
        <v/>
      </c>
      <c r="K316" s="8" t="str">
        <f ca="1">IFERROR(__xludf.DUMMYFUNCTION("""COMPUTED_VALUE"""),"")</f>
        <v/>
      </c>
      <c r="L316" s="12" t="str">
        <f ca="1">IFERROR(__xludf.DUMMYFUNCTION("""COMPUTED_VALUE"""),"")</f>
        <v/>
      </c>
      <c r="M316" s="12" t="str">
        <f ca="1">IFERROR(__xludf.DUMMYFUNCTION("""COMPUTED_VALUE"""),"")</f>
        <v/>
      </c>
      <c r="N316" s="12" t="str">
        <f ca="1">IFERROR(__xludf.DUMMYFUNCTION("""COMPUTED_VALUE"""),"")</f>
        <v/>
      </c>
      <c r="O316" s="8" t="str">
        <f ca="1">IFERROR(__xludf.DUMMYFUNCTION("""COMPUTED_VALUE"""),"")</f>
        <v/>
      </c>
      <c r="P316" s="12" t="str">
        <f ca="1">IFERROR(__xludf.DUMMYFUNCTION("""COMPUTED_VALUE"""),"")</f>
        <v/>
      </c>
      <c r="Q316" s="12" t="str">
        <f ca="1">IFERROR(__xludf.DUMMYFUNCTION("""COMPUTED_VALUE"""),"")</f>
        <v/>
      </c>
      <c r="R316" s="8" t="str">
        <f ca="1">IFERROR(__xludf.DUMMYFUNCTION("""COMPUTED_VALUE"""),"")</f>
        <v/>
      </c>
      <c r="S316" s="3" t="str">
        <f ca="1">IFERROR(__xludf.DUMMYFUNCTION("""COMPUTED_VALUE"""),"")</f>
        <v/>
      </c>
      <c r="T316" s="8" t="str">
        <f ca="1">IFERROR(__xludf.DUMMYFUNCTION("""COMPUTED_VALUE"""),"")</f>
        <v/>
      </c>
      <c r="U316" s="3" t="str">
        <f ca="1">IFERROR(__xludf.DUMMYFUNCTION("""COMPUTED_VALUE"""),"")</f>
        <v/>
      </c>
      <c r="V316" s="8" t="str">
        <f ca="1">IFERROR(__xludf.DUMMYFUNCTION("""COMPUTED_VALUE"""),"")</f>
        <v/>
      </c>
      <c r="W316" s="3" t="str">
        <f ca="1">IFERROR(__xludf.DUMMYFUNCTION("""COMPUTED_VALUE"""),"")</f>
        <v/>
      </c>
      <c r="X316" s="3" t="str">
        <f ca="1">IFERROR(__xludf.DUMMYFUNCTION("""COMPUTED_VALUE"""),"")</f>
        <v/>
      </c>
      <c r="Y316" s="8" t="str">
        <f ca="1">IFERROR(__xludf.DUMMYFUNCTION("""COMPUTED_VALUE"""),"")</f>
        <v/>
      </c>
      <c r="Z316" s="3" t="str">
        <f ca="1">IFERROR(__xludf.DUMMYFUNCTION("""COMPUTED_VALUE"""),"")</f>
        <v/>
      </c>
      <c r="AA316" s="3" t="str">
        <f ca="1">IFERROR(__xludf.DUMMYFUNCTION("""COMPUTED_VALUE"""),"")</f>
        <v/>
      </c>
      <c r="AB316" s="3" t="str">
        <f ca="1">IFERROR(__xludf.DUMMYFUNCTION("""COMPUTED_VALUE"""),"")</f>
        <v/>
      </c>
      <c r="AC316" s="3" t="str">
        <f ca="1">IFERROR(__xludf.DUMMYFUNCTION("""COMPUTED_VALUE"""),"")</f>
        <v/>
      </c>
      <c r="AD316" s="15" t="str">
        <f ca="1">IFERROR(__xludf.DUMMYFUNCTION("""COMPUTED_VALUE"""),"")</f>
        <v/>
      </c>
    </row>
    <row r="317" spans="1:30" ht="12.75">
      <c r="A317" t="str">
        <f ca="1">IFERROR(__xludf.DUMMYFUNCTION("""COMPUTED_VALUE"""),"Russia")</f>
        <v>Russia</v>
      </c>
      <c r="B317" t="str">
        <f ca="1">IFERROR(__xludf.DUMMYFUNCTION("""COMPUTED_VALUE"""),"Asia")</f>
        <v>Asia</v>
      </c>
      <c r="C317" s="4" t="str">
        <f ca="1">IFERROR(__xludf.DUMMYFUNCTION("""COMPUTED_VALUE"""),"Vladimir Putin")</f>
        <v>Vladimir Putin</v>
      </c>
      <c r="D317" t="str">
        <f ca="1">IFERROR(__xludf.DUMMYFUNCTION("""COMPUTED_VALUE"""),"Head of state")</f>
        <v>Head of state</v>
      </c>
      <c r="E317" t="str">
        <f ca="1">IFERROR(__xludf.DUMMYFUNCTION("""COMPUTED_VALUE"""),"Male")</f>
        <v>Male</v>
      </c>
      <c r="F317" s="1">
        <f ca="1">IFERROR(__xludf.DUMMYFUNCTION("""COMPUTED_VALUE"""),65)</f>
        <v>65</v>
      </c>
      <c r="G317" t="str">
        <f ca="1">IFERROR(__xludf.DUMMYFUNCTION("""COMPUTED_VALUE"""),"President")</f>
        <v>President</v>
      </c>
      <c r="H317" s="10">
        <f ca="1">IFERROR(__xludf.DUMMYFUNCTION("""COMPUTED_VALUE"""),0)</f>
        <v>0</v>
      </c>
      <c r="I317" s="7" t="str">
        <f ca="1">IFERROR(__xludf.DUMMYFUNCTION("""COMPUTED_VALUE"""),"")</f>
        <v/>
      </c>
      <c r="J317" s="12" t="str">
        <f ca="1">IFERROR(__xludf.DUMMYFUNCTION("""COMPUTED_VALUE"""),"")</f>
        <v/>
      </c>
      <c r="K317" s="8" t="str">
        <f ca="1">IFERROR(__xludf.DUMMYFUNCTION("""COMPUTED_VALUE"""),"")</f>
        <v/>
      </c>
      <c r="L317" s="12" t="str">
        <f ca="1">IFERROR(__xludf.DUMMYFUNCTION("""COMPUTED_VALUE"""),"")</f>
        <v/>
      </c>
      <c r="M317" s="12" t="str">
        <f ca="1">IFERROR(__xludf.DUMMYFUNCTION("""COMPUTED_VALUE"""),"")</f>
        <v/>
      </c>
      <c r="N317" s="12" t="str">
        <f ca="1">IFERROR(__xludf.DUMMYFUNCTION("""COMPUTED_VALUE"""),"")</f>
        <v/>
      </c>
      <c r="O317" s="8" t="str">
        <f ca="1">IFERROR(__xludf.DUMMYFUNCTION("""COMPUTED_VALUE"""),"")</f>
        <v/>
      </c>
      <c r="P317" s="12" t="str">
        <f ca="1">IFERROR(__xludf.DUMMYFUNCTION("""COMPUTED_VALUE"""),"")</f>
        <v/>
      </c>
      <c r="Q317" s="12" t="str">
        <f ca="1">IFERROR(__xludf.DUMMYFUNCTION("""COMPUTED_VALUE"""),"")</f>
        <v/>
      </c>
      <c r="R317" s="8" t="str">
        <f ca="1">IFERROR(__xludf.DUMMYFUNCTION("""COMPUTED_VALUE"""),"")</f>
        <v/>
      </c>
      <c r="S317" s="3" t="str">
        <f ca="1">IFERROR(__xludf.DUMMYFUNCTION("""COMPUTED_VALUE"""),"")</f>
        <v/>
      </c>
      <c r="T317" s="8" t="str">
        <f ca="1">IFERROR(__xludf.DUMMYFUNCTION("""COMPUTED_VALUE"""),"")</f>
        <v/>
      </c>
      <c r="U317" s="3" t="str">
        <f ca="1">IFERROR(__xludf.DUMMYFUNCTION("""COMPUTED_VALUE"""),"")</f>
        <v/>
      </c>
      <c r="V317" s="8" t="str">
        <f ca="1">IFERROR(__xludf.DUMMYFUNCTION("""COMPUTED_VALUE"""),"")</f>
        <v/>
      </c>
      <c r="W317" s="3" t="str">
        <f ca="1">IFERROR(__xludf.DUMMYFUNCTION("""COMPUTED_VALUE"""),"")</f>
        <v/>
      </c>
      <c r="X317" s="3" t="str">
        <f ca="1">IFERROR(__xludf.DUMMYFUNCTION("""COMPUTED_VALUE"""),"")</f>
        <v/>
      </c>
      <c r="Y317" s="8" t="str">
        <f ca="1">IFERROR(__xludf.DUMMYFUNCTION("""COMPUTED_VALUE"""),"")</f>
        <v/>
      </c>
      <c r="Z317" s="3" t="str">
        <f ca="1">IFERROR(__xludf.DUMMYFUNCTION("""COMPUTED_VALUE"""),"")</f>
        <v/>
      </c>
      <c r="AA317" s="3" t="str">
        <f ca="1">IFERROR(__xludf.DUMMYFUNCTION("""COMPUTED_VALUE"""),"")</f>
        <v/>
      </c>
      <c r="AB317" s="3" t="str">
        <f ca="1">IFERROR(__xludf.DUMMYFUNCTION("""COMPUTED_VALUE"""),"")</f>
        <v/>
      </c>
      <c r="AC317" s="3" t="str">
        <f ca="1">IFERROR(__xludf.DUMMYFUNCTION("""COMPUTED_VALUE"""),"")</f>
        <v/>
      </c>
      <c r="AD317" s="15" t="str">
        <f ca="1">IFERROR(__xludf.DUMMYFUNCTION("""COMPUTED_VALUE"""),"")</f>
        <v/>
      </c>
    </row>
    <row r="318" spans="1:30" ht="12.75">
      <c r="A318" t="str">
        <f ca="1">IFERROR(__xludf.DUMMYFUNCTION("""COMPUTED_VALUE"""),"Rwanda")</f>
        <v>Rwanda</v>
      </c>
      <c r="B318" t="str">
        <f ca="1">IFERROR(__xludf.DUMMYFUNCTION("""COMPUTED_VALUE"""),"Africa")</f>
        <v>Africa</v>
      </c>
      <c r="C318" s="4" t="str">
        <f ca="1">IFERROR(__xludf.DUMMYFUNCTION("""COMPUTED_VALUE"""),"Edouard Ngirente")</f>
        <v>Edouard Ngirente</v>
      </c>
      <c r="D318" t="str">
        <f ca="1">IFERROR(__xludf.DUMMYFUNCTION("""COMPUTED_VALUE"""),"Head of government")</f>
        <v>Head of government</v>
      </c>
      <c r="E318" t="str">
        <f ca="1">IFERROR(__xludf.DUMMYFUNCTION("""COMPUTED_VALUE"""),"Male")</f>
        <v>Male</v>
      </c>
      <c r="F318" s="1" t="str">
        <f ca="1">IFERROR(__xludf.DUMMYFUNCTION("""COMPUTED_VALUE"""),"43-44")</f>
        <v>43-44</v>
      </c>
      <c r="G318" t="str">
        <f ca="1">IFERROR(__xludf.DUMMYFUNCTION("""COMPUTED_VALUE"""),"Prime Minister")</f>
        <v>Prime Minister</v>
      </c>
      <c r="H318" s="10">
        <f ca="1">IFERROR(__xludf.DUMMYFUNCTION("""COMPUTED_VALUE"""),0)</f>
        <v>0</v>
      </c>
      <c r="I318" s="7" t="str">
        <f ca="1">IFERROR(__xludf.DUMMYFUNCTION("""COMPUTED_VALUE"""),"")</f>
        <v/>
      </c>
      <c r="J318" s="12" t="str">
        <f ca="1">IFERROR(__xludf.DUMMYFUNCTION("""COMPUTED_VALUE"""),"")</f>
        <v/>
      </c>
      <c r="K318" s="8" t="str">
        <f ca="1">IFERROR(__xludf.DUMMYFUNCTION("""COMPUTED_VALUE"""),"")</f>
        <v/>
      </c>
      <c r="L318" s="12" t="str">
        <f ca="1">IFERROR(__xludf.DUMMYFUNCTION("""COMPUTED_VALUE"""),"")</f>
        <v/>
      </c>
      <c r="M318" s="12" t="str">
        <f ca="1">IFERROR(__xludf.DUMMYFUNCTION("""COMPUTED_VALUE"""),"")</f>
        <v/>
      </c>
      <c r="N318" s="12" t="str">
        <f ca="1">IFERROR(__xludf.DUMMYFUNCTION("""COMPUTED_VALUE"""),"")</f>
        <v/>
      </c>
      <c r="O318" s="8" t="str">
        <f ca="1">IFERROR(__xludf.DUMMYFUNCTION("""COMPUTED_VALUE"""),"")</f>
        <v/>
      </c>
      <c r="P318" s="12" t="str">
        <f ca="1">IFERROR(__xludf.DUMMYFUNCTION("""COMPUTED_VALUE"""),"")</f>
        <v/>
      </c>
      <c r="Q318" s="12" t="str">
        <f ca="1">IFERROR(__xludf.DUMMYFUNCTION("""COMPUTED_VALUE"""),"")</f>
        <v/>
      </c>
      <c r="R318" s="8" t="str">
        <f ca="1">IFERROR(__xludf.DUMMYFUNCTION("""COMPUTED_VALUE"""),"")</f>
        <v/>
      </c>
      <c r="S318" s="3" t="str">
        <f ca="1">IFERROR(__xludf.DUMMYFUNCTION("""COMPUTED_VALUE"""),"")</f>
        <v/>
      </c>
      <c r="T318" s="8" t="str">
        <f ca="1">IFERROR(__xludf.DUMMYFUNCTION("""COMPUTED_VALUE"""),"")</f>
        <v/>
      </c>
      <c r="U318" s="3" t="str">
        <f ca="1">IFERROR(__xludf.DUMMYFUNCTION("""COMPUTED_VALUE"""),"")</f>
        <v/>
      </c>
      <c r="V318" s="8" t="str">
        <f ca="1">IFERROR(__xludf.DUMMYFUNCTION("""COMPUTED_VALUE"""),"")</f>
        <v/>
      </c>
      <c r="W318" s="3" t="str">
        <f ca="1">IFERROR(__xludf.DUMMYFUNCTION("""COMPUTED_VALUE"""),"")</f>
        <v/>
      </c>
      <c r="X318" s="3" t="str">
        <f ca="1">IFERROR(__xludf.DUMMYFUNCTION("""COMPUTED_VALUE"""),"")</f>
        <v/>
      </c>
      <c r="Y318" s="8" t="str">
        <f ca="1">IFERROR(__xludf.DUMMYFUNCTION("""COMPUTED_VALUE"""),"")</f>
        <v/>
      </c>
      <c r="Z318" s="3" t="str">
        <f ca="1">IFERROR(__xludf.DUMMYFUNCTION("""COMPUTED_VALUE"""),"")</f>
        <v/>
      </c>
      <c r="AA318" s="3" t="str">
        <f ca="1">IFERROR(__xludf.DUMMYFUNCTION("""COMPUTED_VALUE"""),"")</f>
        <v/>
      </c>
      <c r="AB318" s="3" t="str">
        <f ca="1">IFERROR(__xludf.DUMMYFUNCTION("""COMPUTED_VALUE"""),"")</f>
        <v/>
      </c>
      <c r="AC318" s="3" t="str">
        <f ca="1">IFERROR(__xludf.DUMMYFUNCTION("""COMPUTED_VALUE"""),"")</f>
        <v/>
      </c>
      <c r="AD318" s="15" t="str">
        <f ca="1">IFERROR(__xludf.DUMMYFUNCTION("""COMPUTED_VALUE"""),"")</f>
        <v/>
      </c>
    </row>
    <row r="319" spans="1:30" ht="12.75">
      <c r="A319" t="str">
        <f ca="1">IFERROR(__xludf.DUMMYFUNCTION("""COMPUTED_VALUE"""),"Saint Kitts and Nevis")</f>
        <v>Saint Kitts and Nevis</v>
      </c>
      <c r="B319" t="str">
        <f ca="1">IFERROR(__xludf.DUMMYFUNCTION("""COMPUTED_VALUE"""),"North America")</f>
        <v>North America</v>
      </c>
      <c r="C319" s="4" t="str">
        <f ca="1">IFERROR(__xludf.DUMMYFUNCTION("""COMPUTED_VALUE"""),"Sir Tapley Seaton")</f>
        <v>Sir Tapley Seaton</v>
      </c>
      <c r="D319" t="str">
        <f ca="1">IFERROR(__xludf.DUMMYFUNCTION("""COMPUTED_VALUE"""),"Head of state")</f>
        <v>Head of state</v>
      </c>
      <c r="E319" t="str">
        <f ca="1">IFERROR(__xludf.DUMMYFUNCTION("""COMPUTED_VALUE"""),"Male")</f>
        <v>Male</v>
      </c>
      <c r="F319" s="1">
        <f ca="1">IFERROR(__xludf.DUMMYFUNCTION("""COMPUTED_VALUE"""),67)</f>
        <v>67</v>
      </c>
      <c r="G319" t="str">
        <f ca="1">IFERROR(__xludf.DUMMYFUNCTION("""COMPUTED_VALUE"""),"Governor General")</f>
        <v>Governor General</v>
      </c>
      <c r="H319" s="10">
        <f ca="1">IFERROR(__xludf.DUMMYFUNCTION("""COMPUTED_VALUE"""),0)</f>
        <v>0</v>
      </c>
      <c r="I319" s="7" t="str">
        <f ca="1">IFERROR(__xludf.DUMMYFUNCTION("""COMPUTED_VALUE"""),"")</f>
        <v/>
      </c>
      <c r="J319" s="12" t="str">
        <f ca="1">IFERROR(__xludf.DUMMYFUNCTION("""COMPUTED_VALUE"""),"")</f>
        <v/>
      </c>
      <c r="K319" s="8" t="str">
        <f ca="1">IFERROR(__xludf.DUMMYFUNCTION("""COMPUTED_VALUE"""),"")</f>
        <v/>
      </c>
      <c r="L319" s="12" t="str">
        <f ca="1">IFERROR(__xludf.DUMMYFUNCTION("""COMPUTED_VALUE"""),"")</f>
        <v/>
      </c>
      <c r="M319" s="12" t="str">
        <f ca="1">IFERROR(__xludf.DUMMYFUNCTION("""COMPUTED_VALUE"""),"")</f>
        <v/>
      </c>
      <c r="N319" s="12" t="str">
        <f ca="1">IFERROR(__xludf.DUMMYFUNCTION("""COMPUTED_VALUE"""),"")</f>
        <v/>
      </c>
      <c r="O319" s="8" t="str">
        <f ca="1">IFERROR(__xludf.DUMMYFUNCTION("""COMPUTED_VALUE"""),"")</f>
        <v/>
      </c>
      <c r="P319" s="12" t="str">
        <f ca="1">IFERROR(__xludf.DUMMYFUNCTION("""COMPUTED_VALUE"""),"")</f>
        <v/>
      </c>
      <c r="Q319" s="12" t="str">
        <f ca="1">IFERROR(__xludf.DUMMYFUNCTION("""COMPUTED_VALUE"""),"")</f>
        <v/>
      </c>
      <c r="R319" s="8" t="str">
        <f ca="1">IFERROR(__xludf.DUMMYFUNCTION("""COMPUTED_VALUE"""),"")</f>
        <v/>
      </c>
      <c r="S319" s="3" t="str">
        <f ca="1">IFERROR(__xludf.DUMMYFUNCTION("""COMPUTED_VALUE"""),"")</f>
        <v/>
      </c>
      <c r="T319" s="8" t="str">
        <f ca="1">IFERROR(__xludf.DUMMYFUNCTION("""COMPUTED_VALUE"""),"")</f>
        <v/>
      </c>
      <c r="U319" s="3" t="str">
        <f ca="1">IFERROR(__xludf.DUMMYFUNCTION("""COMPUTED_VALUE"""),"")</f>
        <v/>
      </c>
      <c r="V319" s="8" t="str">
        <f ca="1">IFERROR(__xludf.DUMMYFUNCTION("""COMPUTED_VALUE"""),"")</f>
        <v/>
      </c>
      <c r="W319" s="3" t="str">
        <f ca="1">IFERROR(__xludf.DUMMYFUNCTION("""COMPUTED_VALUE"""),"")</f>
        <v/>
      </c>
      <c r="X319" s="3" t="str">
        <f ca="1">IFERROR(__xludf.DUMMYFUNCTION("""COMPUTED_VALUE"""),"")</f>
        <v/>
      </c>
      <c r="Y319" s="8" t="str">
        <f ca="1">IFERROR(__xludf.DUMMYFUNCTION("""COMPUTED_VALUE"""),"")</f>
        <v/>
      </c>
      <c r="Z319" s="3" t="str">
        <f ca="1">IFERROR(__xludf.DUMMYFUNCTION("""COMPUTED_VALUE"""),"")</f>
        <v/>
      </c>
      <c r="AA319" s="3" t="str">
        <f ca="1">IFERROR(__xludf.DUMMYFUNCTION("""COMPUTED_VALUE"""),"")</f>
        <v/>
      </c>
      <c r="AB319" s="3" t="str">
        <f ca="1">IFERROR(__xludf.DUMMYFUNCTION("""COMPUTED_VALUE"""),"")</f>
        <v/>
      </c>
      <c r="AC319" s="3" t="str">
        <f ca="1">IFERROR(__xludf.DUMMYFUNCTION("""COMPUTED_VALUE"""),"")</f>
        <v/>
      </c>
      <c r="AD319" s="15" t="str">
        <f ca="1">IFERROR(__xludf.DUMMYFUNCTION("""COMPUTED_VALUE"""),"")</f>
        <v/>
      </c>
    </row>
    <row r="320" spans="1:30" ht="12.75">
      <c r="A320" t="str">
        <f ca="1">IFERROR(__xludf.DUMMYFUNCTION("""COMPUTED_VALUE"""),"Saint Lucia")</f>
        <v>Saint Lucia</v>
      </c>
      <c r="B320" t="str">
        <f ca="1">IFERROR(__xludf.DUMMYFUNCTION("""COMPUTED_VALUE"""),"North America")</f>
        <v>North America</v>
      </c>
      <c r="C320" s="4" t="str">
        <f ca="1">IFERROR(__xludf.DUMMYFUNCTION("""COMPUTED_VALUE"""),"Dame Pearlette Louisy")</f>
        <v>Dame Pearlette Louisy</v>
      </c>
      <c r="D320" t="str">
        <f ca="1">IFERROR(__xludf.DUMMYFUNCTION("""COMPUTED_VALUE"""),"Head of state")</f>
        <v>Head of state</v>
      </c>
      <c r="E320" t="str">
        <f ca="1">IFERROR(__xludf.DUMMYFUNCTION("""COMPUTED_VALUE"""),"Female")</f>
        <v>Female</v>
      </c>
      <c r="F320" s="1">
        <f ca="1">IFERROR(__xludf.DUMMYFUNCTION("""COMPUTED_VALUE"""),71)</f>
        <v>71</v>
      </c>
      <c r="G320" t="str">
        <f ca="1">IFERROR(__xludf.DUMMYFUNCTION("""COMPUTED_VALUE"""),"Governor General")</f>
        <v>Governor General</v>
      </c>
      <c r="H320" s="10">
        <f ca="1">IFERROR(__xludf.DUMMYFUNCTION("""COMPUTED_VALUE"""),0)</f>
        <v>0</v>
      </c>
      <c r="I320" s="7" t="str">
        <f ca="1">IFERROR(__xludf.DUMMYFUNCTION("""COMPUTED_VALUE"""),"")</f>
        <v/>
      </c>
      <c r="J320" s="12" t="str">
        <f ca="1">IFERROR(__xludf.DUMMYFUNCTION("""COMPUTED_VALUE"""),"")</f>
        <v/>
      </c>
      <c r="K320" s="8" t="str">
        <f ca="1">IFERROR(__xludf.DUMMYFUNCTION("""COMPUTED_VALUE"""),"")</f>
        <v/>
      </c>
      <c r="L320" s="12" t="str">
        <f ca="1">IFERROR(__xludf.DUMMYFUNCTION("""COMPUTED_VALUE"""),"")</f>
        <v/>
      </c>
      <c r="M320" s="12" t="str">
        <f ca="1">IFERROR(__xludf.DUMMYFUNCTION("""COMPUTED_VALUE"""),"")</f>
        <v/>
      </c>
      <c r="N320" s="12" t="str">
        <f ca="1">IFERROR(__xludf.DUMMYFUNCTION("""COMPUTED_VALUE"""),"")</f>
        <v/>
      </c>
      <c r="O320" s="8" t="str">
        <f ca="1">IFERROR(__xludf.DUMMYFUNCTION("""COMPUTED_VALUE"""),"")</f>
        <v/>
      </c>
      <c r="P320" s="12" t="str">
        <f ca="1">IFERROR(__xludf.DUMMYFUNCTION("""COMPUTED_VALUE"""),"")</f>
        <v/>
      </c>
      <c r="Q320" s="12" t="str">
        <f ca="1">IFERROR(__xludf.DUMMYFUNCTION("""COMPUTED_VALUE"""),"")</f>
        <v/>
      </c>
      <c r="R320" s="8" t="str">
        <f ca="1">IFERROR(__xludf.DUMMYFUNCTION("""COMPUTED_VALUE"""),"")</f>
        <v/>
      </c>
      <c r="S320" s="3" t="str">
        <f ca="1">IFERROR(__xludf.DUMMYFUNCTION("""COMPUTED_VALUE"""),"")</f>
        <v/>
      </c>
      <c r="T320" s="8" t="str">
        <f ca="1">IFERROR(__xludf.DUMMYFUNCTION("""COMPUTED_VALUE"""),"")</f>
        <v/>
      </c>
      <c r="U320" s="3" t="str">
        <f ca="1">IFERROR(__xludf.DUMMYFUNCTION("""COMPUTED_VALUE"""),"")</f>
        <v/>
      </c>
      <c r="V320" s="8" t="str">
        <f ca="1">IFERROR(__xludf.DUMMYFUNCTION("""COMPUTED_VALUE"""),"")</f>
        <v/>
      </c>
      <c r="W320" s="3" t="str">
        <f ca="1">IFERROR(__xludf.DUMMYFUNCTION("""COMPUTED_VALUE"""),"")</f>
        <v/>
      </c>
      <c r="X320" s="3" t="str">
        <f ca="1">IFERROR(__xludf.DUMMYFUNCTION("""COMPUTED_VALUE"""),"")</f>
        <v/>
      </c>
      <c r="Y320" s="8" t="str">
        <f ca="1">IFERROR(__xludf.DUMMYFUNCTION("""COMPUTED_VALUE"""),"")</f>
        <v/>
      </c>
      <c r="Z320" s="3" t="str">
        <f ca="1">IFERROR(__xludf.DUMMYFUNCTION("""COMPUTED_VALUE"""),"")</f>
        <v/>
      </c>
      <c r="AA320" s="3" t="str">
        <f ca="1">IFERROR(__xludf.DUMMYFUNCTION("""COMPUTED_VALUE"""),"")</f>
        <v/>
      </c>
      <c r="AB320" s="3" t="str">
        <f ca="1">IFERROR(__xludf.DUMMYFUNCTION("""COMPUTED_VALUE"""),"")</f>
        <v/>
      </c>
      <c r="AC320" s="3" t="str">
        <f ca="1">IFERROR(__xludf.DUMMYFUNCTION("""COMPUTED_VALUE"""),"")</f>
        <v/>
      </c>
      <c r="AD320" s="15" t="str">
        <f ca="1">IFERROR(__xludf.DUMMYFUNCTION("""COMPUTED_VALUE"""),"")</f>
        <v/>
      </c>
    </row>
    <row r="321" spans="1:30" ht="12.75">
      <c r="A321" t="str">
        <f ca="1">IFERROR(__xludf.DUMMYFUNCTION("""COMPUTED_VALUE"""),"Saint Vincent and the Grenadines")</f>
        <v>Saint Vincent and the Grenadines</v>
      </c>
      <c r="B321" t="str">
        <f ca="1">IFERROR(__xludf.DUMMYFUNCTION("""COMPUTED_VALUE"""),"North America")</f>
        <v>North America</v>
      </c>
      <c r="C321" s="4" t="str">
        <f ca="1">IFERROR(__xludf.DUMMYFUNCTION("""COMPUTED_VALUE"""),"Sir Frederick Ballantyne")</f>
        <v>Sir Frederick Ballantyne</v>
      </c>
      <c r="D321" t="str">
        <f ca="1">IFERROR(__xludf.DUMMYFUNCTION("""COMPUTED_VALUE"""),"Head of state")</f>
        <v>Head of state</v>
      </c>
      <c r="E321" t="str">
        <f ca="1">IFERROR(__xludf.DUMMYFUNCTION("""COMPUTED_VALUE"""),"Male")</f>
        <v>Male</v>
      </c>
      <c r="F321" s="1">
        <f ca="1">IFERROR(__xludf.DUMMYFUNCTION("""COMPUTED_VALUE"""),81)</f>
        <v>81</v>
      </c>
      <c r="G321" t="str">
        <f ca="1">IFERROR(__xludf.DUMMYFUNCTION("""COMPUTED_VALUE"""),"Governor General")</f>
        <v>Governor General</v>
      </c>
      <c r="H321" s="10">
        <f ca="1">IFERROR(__xludf.DUMMYFUNCTION("""COMPUTED_VALUE"""),0)</f>
        <v>0</v>
      </c>
      <c r="I321" s="7" t="str">
        <f ca="1">IFERROR(__xludf.DUMMYFUNCTION("""COMPUTED_VALUE"""),"")</f>
        <v/>
      </c>
      <c r="J321" s="12" t="str">
        <f ca="1">IFERROR(__xludf.DUMMYFUNCTION("""COMPUTED_VALUE"""),"")</f>
        <v/>
      </c>
      <c r="K321" s="8" t="str">
        <f ca="1">IFERROR(__xludf.DUMMYFUNCTION("""COMPUTED_VALUE"""),"")</f>
        <v/>
      </c>
      <c r="L321" s="12" t="str">
        <f ca="1">IFERROR(__xludf.DUMMYFUNCTION("""COMPUTED_VALUE"""),"")</f>
        <v/>
      </c>
      <c r="M321" s="12" t="str">
        <f ca="1">IFERROR(__xludf.DUMMYFUNCTION("""COMPUTED_VALUE"""),"")</f>
        <v/>
      </c>
      <c r="N321" s="12" t="str">
        <f ca="1">IFERROR(__xludf.DUMMYFUNCTION("""COMPUTED_VALUE"""),"")</f>
        <v/>
      </c>
      <c r="O321" s="8" t="str">
        <f ca="1">IFERROR(__xludf.DUMMYFUNCTION("""COMPUTED_VALUE"""),"")</f>
        <v/>
      </c>
      <c r="P321" s="12" t="str">
        <f ca="1">IFERROR(__xludf.DUMMYFUNCTION("""COMPUTED_VALUE"""),"")</f>
        <v/>
      </c>
      <c r="Q321" s="12" t="str">
        <f ca="1">IFERROR(__xludf.DUMMYFUNCTION("""COMPUTED_VALUE"""),"")</f>
        <v/>
      </c>
      <c r="R321" s="8" t="str">
        <f ca="1">IFERROR(__xludf.DUMMYFUNCTION("""COMPUTED_VALUE"""),"")</f>
        <v/>
      </c>
      <c r="S321" s="3" t="str">
        <f ca="1">IFERROR(__xludf.DUMMYFUNCTION("""COMPUTED_VALUE"""),"")</f>
        <v/>
      </c>
      <c r="T321" s="8" t="str">
        <f ca="1">IFERROR(__xludf.DUMMYFUNCTION("""COMPUTED_VALUE"""),"")</f>
        <v/>
      </c>
      <c r="U321" s="3" t="str">
        <f ca="1">IFERROR(__xludf.DUMMYFUNCTION("""COMPUTED_VALUE"""),"")</f>
        <v/>
      </c>
      <c r="V321" s="8" t="str">
        <f ca="1">IFERROR(__xludf.DUMMYFUNCTION("""COMPUTED_VALUE"""),"")</f>
        <v/>
      </c>
      <c r="W321" s="3" t="str">
        <f ca="1">IFERROR(__xludf.DUMMYFUNCTION("""COMPUTED_VALUE"""),"")</f>
        <v/>
      </c>
      <c r="X321" s="3" t="str">
        <f ca="1">IFERROR(__xludf.DUMMYFUNCTION("""COMPUTED_VALUE"""),"")</f>
        <v/>
      </c>
      <c r="Y321" s="8" t="str">
        <f ca="1">IFERROR(__xludf.DUMMYFUNCTION("""COMPUTED_VALUE"""),"")</f>
        <v/>
      </c>
      <c r="Z321" s="3" t="str">
        <f ca="1">IFERROR(__xludf.DUMMYFUNCTION("""COMPUTED_VALUE"""),"")</f>
        <v/>
      </c>
      <c r="AA321" s="3" t="str">
        <f ca="1">IFERROR(__xludf.DUMMYFUNCTION("""COMPUTED_VALUE"""),"")</f>
        <v/>
      </c>
      <c r="AB321" s="3" t="str">
        <f ca="1">IFERROR(__xludf.DUMMYFUNCTION("""COMPUTED_VALUE"""),"")</f>
        <v/>
      </c>
      <c r="AC321" s="3" t="str">
        <f ca="1">IFERROR(__xludf.DUMMYFUNCTION("""COMPUTED_VALUE"""),"")</f>
        <v/>
      </c>
      <c r="AD321" s="15" t="str">
        <f ca="1">IFERROR(__xludf.DUMMYFUNCTION("""COMPUTED_VALUE"""),"")</f>
        <v/>
      </c>
    </row>
    <row r="322" spans="1:30" ht="12.75">
      <c r="A322" t="str">
        <f ca="1">IFERROR(__xludf.DUMMYFUNCTION("""COMPUTED_VALUE"""),"Samoa")</f>
        <v>Samoa</v>
      </c>
      <c r="B322" t="str">
        <f ca="1">IFERROR(__xludf.DUMMYFUNCTION("""COMPUTED_VALUE"""),"Oceania")</f>
        <v>Oceania</v>
      </c>
      <c r="C322" s="4" t="str">
        <f ca="1">IFERROR(__xludf.DUMMYFUNCTION("""COMPUTED_VALUE"""),"Va'aletoa Sualauvi II")</f>
        <v>Va'aletoa Sualauvi II</v>
      </c>
      <c r="D322" t="str">
        <f ca="1">IFERROR(__xludf.DUMMYFUNCTION("""COMPUTED_VALUE"""),"Head of state")</f>
        <v>Head of state</v>
      </c>
      <c r="E322" t="str">
        <f ca="1">IFERROR(__xludf.DUMMYFUNCTION("""COMPUTED_VALUE"""),"Male")</f>
        <v>Male</v>
      </c>
      <c r="F322" s="1">
        <f ca="1">IFERROR(__xludf.DUMMYFUNCTION("""COMPUTED_VALUE"""),70)</f>
        <v>70</v>
      </c>
      <c r="G322" t="str">
        <f ca="1">IFERROR(__xludf.DUMMYFUNCTION("""COMPUTED_VALUE"""),"O le Ao o le Malo (Chieftain of the Government/ceremonial president)")</f>
        <v>O le Ao o le Malo (Chieftain of the Government/ceremonial president)</v>
      </c>
      <c r="H322" s="10">
        <f ca="1">IFERROR(__xludf.DUMMYFUNCTION("""COMPUTED_VALUE"""),0)</f>
        <v>0</v>
      </c>
      <c r="I322" s="7" t="str">
        <f ca="1">IFERROR(__xludf.DUMMYFUNCTION("""COMPUTED_VALUE"""),"")</f>
        <v/>
      </c>
      <c r="J322" s="12" t="str">
        <f ca="1">IFERROR(__xludf.DUMMYFUNCTION("""COMPUTED_VALUE"""),"")</f>
        <v/>
      </c>
      <c r="K322" s="8" t="str">
        <f ca="1">IFERROR(__xludf.DUMMYFUNCTION("""COMPUTED_VALUE"""),"")</f>
        <v/>
      </c>
      <c r="L322" s="12" t="str">
        <f ca="1">IFERROR(__xludf.DUMMYFUNCTION("""COMPUTED_VALUE"""),"")</f>
        <v/>
      </c>
      <c r="M322" s="12" t="str">
        <f ca="1">IFERROR(__xludf.DUMMYFUNCTION("""COMPUTED_VALUE"""),"")</f>
        <v/>
      </c>
      <c r="N322" s="12" t="str">
        <f ca="1">IFERROR(__xludf.DUMMYFUNCTION("""COMPUTED_VALUE"""),"")</f>
        <v/>
      </c>
      <c r="O322" s="8" t="str">
        <f ca="1">IFERROR(__xludf.DUMMYFUNCTION("""COMPUTED_VALUE"""),"")</f>
        <v/>
      </c>
      <c r="P322" s="12" t="str">
        <f ca="1">IFERROR(__xludf.DUMMYFUNCTION("""COMPUTED_VALUE"""),"")</f>
        <v/>
      </c>
      <c r="Q322" s="12" t="str">
        <f ca="1">IFERROR(__xludf.DUMMYFUNCTION("""COMPUTED_VALUE"""),"")</f>
        <v/>
      </c>
      <c r="R322" s="8" t="str">
        <f ca="1">IFERROR(__xludf.DUMMYFUNCTION("""COMPUTED_VALUE"""),"")</f>
        <v/>
      </c>
      <c r="S322" s="3" t="str">
        <f ca="1">IFERROR(__xludf.DUMMYFUNCTION("""COMPUTED_VALUE"""),"")</f>
        <v/>
      </c>
      <c r="T322" s="8" t="str">
        <f ca="1">IFERROR(__xludf.DUMMYFUNCTION("""COMPUTED_VALUE"""),"")</f>
        <v/>
      </c>
      <c r="U322" s="3" t="str">
        <f ca="1">IFERROR(__xludf.DUMMYFUNCTION("""COMPUTED_VALUE"""),"")</f>
        <v/>
      </c>
      <c r="V322" s="8" t="str">
        <f ca="1">IFERROR(__xludf.DUMMYFUNCTION("""COMPUTED_VALUE"""),"")</f>
        <v/>
      </c>
      <c r="W322" s="3" t="str">
        <f ca="1">IFERROR(__xludf.DUMMYFUNCTION("""COMPUTED_VALUE"""),"")</f>
        <v/>
      </c>
      <c r="X322" s="3" t="str">
        <f ca="1">IFERROR(__xludf.DUMMYFUNCTION("""COMPUTED_VALUE"""),"")</f>
        <v/>
      </c>
      <c r="Y322" s="8" t="str">
        <f ca="1">IFERROR(__xludf.DUMMYFUNCTION("""COMPUTED_VALUE"""),"")</f>
        <v/>
      </c>
      <c r="Z322" s="3" t="str">
        <f ca="1">IFERROR(__xludf.DUMMYFUNCTION("""COMPUTED_VALUE"""),"")</f>
        <v/>
      </c>
      <c r="AA322" s="3" t="str">
        <f ca="1">IFERROR(__xludf.DUMMYFUNCTION("""COMPUTED_VALUE"""),"")</f>
        <v/>
      </c>
      <c r="AB322" s="3" t="str">
        <f ca="1">IFERROR(__xludf.DUMMYFUNCTION("""COMPUTED_VALUE"""),"")</f>
        <v/>
      </c>
      <c r="AC322" s="3" t="str">
        <f ca="1">IFERROR(__xludf.DUMMYFUNCTION("""COMPUTED_VALUE"""),"")</f>
        <v/>
      </c>
      <c r="AD322" s="15" t="str">
        <f ca="1">IFERROR(__xludf.DUMMYFUNCTION("""COMPUTED_VALUE"""),"")</f>
        <v/>
      </c>
    </row>
    <row r="323" spans="1:30" ht="12.75">
      <c r="A323" t="str">
        <f ca="1">IFERROR(__xludf.DUMMYFUNCTION("""COMPUTED_VALUE"""),"Samoa")</f>
        <v>Samoa</v>
      </c>
      <c r="B323" t="str">
        <f ca="1">IFERROR(__xludf.DUMMYFUNCTION("""COMPUTED_VALUE"""),"Oceania")</f>
        <v>Oceania</v>
      </c>
      <c r="C323" s="4" t="str">
        <f ca="1">IFERROR(__xludf.DUMMYFUNCTION("""COMPUTED_VALUE"""),"Tuilaepa Aiono Sailele Malielegaoi")</f>
        <v>Tuilaepa Aiono Sailele Malielegaoi</v>
      </c>
      <c r="D323" t="str">
        <f ca="1">IFERROR(__xludf.DUMMYFUNCTION("""COMPUTED_VALUE"""),"Head of government")</f>
        <v>Head of government</v>
      </c>
      <c r="E323" t="str">
        <f ca="1">IFERROR(__xludf.DUMMYFUNCTION("""COMPUTED_VALUE"""),"Male")</f>
        <v>Male</v>
      </c>
      <c r="F323" s="1">
        <f ca="1">IFERROR(__xludf.DUMMYFUNCTION("""COMPUTED_VALUE"""),72)</f>
        <v>72</v>
      </c>
      <c r="G323" t="str">
        <f ca="1">IFERROR(__xludf.DUMMYFUNCTION("""COMPUTED_VALUE"""),"Prime Minister")</f>
        <v>Prime Minister</v>
      </c>
      <c r="H323" s="10">
        <f ca="1">IFERROR(__xludf.DUMMYFUNCTION("""COMPUTED_VALUE"""),0)</f>
        <v>0</v>
      </c>
      <c r="I323" s="7" t="str">
        <f ca="1">IFERROR(__xludf.DUMMYFUNCTION("""COMPUTED_VALUE"""),"")</f>
        <v/>
      </c>
      <c r="J323" s="12" t="str">
        <f ca="1">IFERROR(__xludf.DUMMYFUNCTION("""COMPUTED_VALUE"""),"")</f>
        <v/>
      </c>
      <c r="K323" s="8" t="str">
        <f ca="1">IFERROR(__xludf.DUMMYFUNCTION("""COMPUTED_VALUE"""),"")</f>
        <v/>
      </c>
      <c r="L323" s="12" t="str">
        <f ca="1">IFERROR(__xludf.DUMMYFUNCTION("""COMPUTED_VALUE"""),"")</f>
        <v/>
      </c>
      <c r="M323" s="12" t="str">
        <f ca="1">IFERROR(__xludf.DUMMYFUNCTION("""COMPUTED_VALUE"""),"")</f>
        <v/>
      </c>
      <c r="N323" s="12" t="str">
        <f ca="1">IFERROR(__xludf.DUMMYFUNCTION("""COMPUTED_VALUE"""),"")</f>
        <v/>
      </c>
      <c r="O323" s="8" t="str">
        <f ca="1">IFERROR(__xludf.DUMMYFUNCTION("""COMPUTED_VALUE"""),"")</f>
        <v/>
      </c>
      <c r="P323" s="12" t="str">
        <f ca="1">IFERROR(__xludf.DUMMYFUNCTION("""COMPUTED_VALUE"""),"")</f>
        <v/>
      </c>
      <c r="Q323" s="12" t="str">
        <f ca="1">IFERROR(__xludf.DUMMYFUNCTION("""COMPUTED_VALUE"""),"")</f>
        <v/>
      </c>
      <c r="R323" s="8" t="str">
        <f ca="1">IFERROR(__xludf.DUMMYFUNCTION("""COMPUTED_VALUE"""),"")</f>
        <v/>
      </c>
      <c r="S323" s="3" t="str">
        <f ca="1">IFERROR(__xludf.DUMMYFUNCTION("""COMPUTED_VALUE"""),"")</f>
        <v/>
      </c>
      <c r="T323" s="8" t="str">
        <f ca="1">IFERROR(__xludf.DUMMYFUNCTION("""COMPUTED_VALUE"""),"")</f>
        <v/>
      </c>
      <c r="U323" s="3" t="str">
        <f ca="1">IFERROR(__xludf.DUMMYFUNCTION("""COMPUTED_VALUE"""),"")</f>
        <v/>
      </c>
      <c r="V323" s="8" t="str">
        <f ca="1">IFERROR(__xludf.DUMMYFUNCTION("""COMPUTED_VALUE"""),"")</f>
        <v/>
      </c>
      <c r="W323" s="3" t="str">
        <f ca="1">IFERROR(__xludf.DUMMYFUNCTION("""COMPUTED_VALUE"""),"")</f>
        <v/>
      </c>
      <c r="X323" s="3" t="str">
        <f ca="1">IFERROR(__xludf.DUMMYFUNCTION("""COMPUTED_VALUE"""),"")</f>
        <v/>
      </c>
      <c r="Y323" s="8" t="str">
        <f ca="1">IFERROR(__xludf.DUMMYFUNCTION("""COMPUTED_VALUE"""),"")</f>
        <v/>
      </c>
      <c r="Z323" s="3" t="str">
        <f ca="1">IFERROR(__xludf.DUMMYFUNCTION("""COMPUTED_VALUE"""),"")</f>
        <v/>
      </c>
      <c r="AA323" s="3" t="str">
        <f ca="1">IFERROR(__xludf.DUMMYFUNCTION("""COMPUTED_VALUE"""),"")</f>
        <v/>
      </c>
      <c r="AB323" s="3" t="str">
        <f ca="1">IFERROR(__xludf.DUMMYFUNCTION("""COMPUTED_VALUE"""),"")</f>
        <v/>
      </c>
      <c r="AC323" s="3" t="str">
        <f ca="1">IFERROR(__xludf.DUMMYFUNCTION("""COMPUTED_VALUE"""),"")</f>
        <v/>
      </c>
      <c r="AD323" s="15" t="str">
        <f ca="1">IFERROR(__xludf.DUMMYFUNCTION("""COMPUTED_VALUE"""),"")</f>
        <v/>
      </c>
    </row>
    <row r="324" spans="1:30" ht="12.75">
      <c r="A324" t="str">
        <f ca="1">IFERROR(__xludf.DUMMYFUNCTION("""COMPUTED_VALUE"""),"San Marino")</f>
        <v>San Marino</v>
      </c>
      <c r="B324" t="str">
        <f ca="1">IFERROR(__xludf.DUMMYFUNCTION("""COMPUTED_VALUE"""),"Europe")</f>
        <v>Europe</v>
      </c>
      <c r="C324" s="4" t="str">
        <f ca="1">IFERROR(__xludf.DUMMYFUNCTION("""COMPUTED_VALUE"""),"Matteo Fiorini")</f>
        <v>Matteo Fiorini</v>
      </c>
      <c r="D324" t="str">
        <f ca="1">IFERROR(__xludf.DUMMYFUNCTION("""COMPUTED_VALUE"""),"Head of both state and government")</f>
        <v>Head of both state and government</v>
      </c>
      <c r="E324" t="str">
        <f ca="1">IFERROR(__xludf.DUMMYFUNCTION("""COMPUTED_VALUE"""),"Male")</f>
        <v>Male</v>
      </c>
      <c r="F324" s="1">
        <f ca="1">IFERROR(__xludf.DUMMYFUNCTION("""COMPUTED_VALUE"""),39)</f>
        <v>39</v>
      </c>
      <c r="G324" t="str">
        <f ca="1">IFERROR(__xludf.DUMMYFUNCTION("""COMPUTED_VALUE"""),"Captain Regent")</f>
        <v>Captain Regent</v>
      </c>
      <c r="H324" s="10">
        <f ca="1">IFERROR(__xludf.DUMMYFUNCTION("""COMPUTED_VALUE"""),0)</f>
        <v>0</v>
      </c>
      <c r="I324" s="7" t="str">
        <f ca="1">IFERROR(__xludf.DUMMYFUNCTION("""COMPUTED_VALUE"""),"")</f>
        <v/>
      </c>
      <c r="J324" s="12" t="str">
        <f ca="1">IFERROR(__xludf.DUMMYFUNCTION("""COMPUTED_VALUE"""),"")</f>
        <v/>
      </c>
      <c r="K324" s="8" t="str">
        <f ca="1">IFERROR(__xludf.DUMMYFUNCTION("""COMPUTED_VALUE"""),"")</f>
        <v/>
      </c>
      <c r="L324" s="12" t="str">
        <f ca="1">IFERROR(__xludf.DUMMYFUNCTION("""COMPUTED_VALUE"""),"")</f>
        <v/>
      </c>
      <c r="M324" s="12" t="str">
        <f ca="1">IFERROR(__xludf.DUMMYFUNCTION("""COMPUTED_VALUE"""),"")</f>
        <v/>
      </c>
      <c r="N324" s="12" t="str">
        <f ca="1">IFERROR(__xludf.DUMMYFUNCTION("""COMPUTED_VALUE"""),"")</f>
        <v/>
      </c>
      <c r="O324" s="8" t="str">
        <f ca="1">IFERROR(__xludf.DUMMYFUNCTION("""COMPUTED_VALUE"""),"")</f>
        <v/>
      </c>
      <c r="P324" s="12" t="str">
        <f ca="1">IFERROR(__xludf.DUMMYFUNCTION("""COMPUTED_VALUE"""),"")</f>
        <v/>
      </c>
      <c r="Q324" s="12" t="str">
        <f ca="1">IFERROR(__xludf.DUMMYFUNCTION("""COMPUTED_VALUE"""),"")</f>
        <v/>
      </c>
      <c r="R324" s="8" t="str">
        <f ca="1">IFERROR(__xludf.DUMMYFUNCTION("""COMPUTED_VALUE"""),"")</f>
        <v/>
      </c>
      <c r="S324" s="3" t="str">
        <f ca="1">IFERROR(__xludf.DUMMYFUNCTION("""COMPUTED_VALUE"""),"")</f>
        <v/>
      </c>
      <c r="T324" s="8" t="str">
        <f ca="1">IFERROR(__xludf.DUMMYFUNCTION("""COMPUTED_VALUE"""),"")</f>
        <v/>
      </c>
      <c r="U324" s="3" t="str">
        <f ca="1">IFERROR(__xludf.DUMMYFUNCTION("""COMPUTED_VALUE"""),"")</f>
        <v/>
      </c>
      <c r="V324" s="8" t="str">
        <f ca="1">IFERROR(__xludf.DUMMYFUNCTION("""COMPUTED_VALUE"""),"")</f>
        <v/>
      </c>
      <c r="W324" s="3" t="str">
        <f ca="1">IFERROR(__xludf.DUMMYFUNCTION("""COMPUTED_VALUE"""),"")</f>
        <v/>
      </c>
      <c r="X324" s="3" t="str">
        <f ca="1">IFERROR(__xludf.DUMMYFUNCTION("""COMPUTED_VALUE"""),"")</f>
        <v/>
      </c>
      <c r="Y324" s="8" t="str">
        <f ca="1">IFERROR(__xludf.DUMMYFUNCTION("""COMPUTED_VALUE"""),"")</f>
        <v/>
      </c>
      <c r="Z324" s="3" t="str">
        <f ca="1">IFERROR(__xludf.DUMMYFUNCTION("""COMPUTED_VALUE"""),"")</f>
        <v/>
      </c>
      <c r="AA324" s="3" t="str">
        <f ca="1">IFERROR(__xludf.DUMMYFUNCTION("""COMPUTED_VALUE"""),"")</f>
        <v/>
      </c>
      <c r="AB324" s="3" t="str">
        <f ca="1">IFERROR(__xludf.DUMMYFUNCTION("""COMPUTED_VALUE"""),"")</f>
        <v/>
      </c>
      <c r="AC324" s="3" t="str">
        <f ca="1">IFERROR(__xludf.DUMMYFUNCTION("""COMPUTED_VALUE"""),"")</f>
        <v/>
      </c>
      <c r="AD324" s="15" t="str">
        <f ca="1">IFERROR(__xludf.DUMMYFUNCTION("""COMPUTED_VALUE"""),"")</f>
        <v/>
      </c>
    </row>
    <row r="325" spans="1:30" ht="12.75">
      <c r="A325" t="str">
        <f ca="1">IFERROR(__xludf.DUMMYFUNCTION("""COMPUTED_VALUE"""),"San Marino")</f>
        <v>San Marino</v>
      </c>
      <c r="B325" t="str">
        <f ca="1">IFERROR(__xludf.DUMMYFUNCTION("""COMPUTED_VALUE"""),"Europe")</f>
        <v>Europe</v>
      </c>
      <c r="C325" s="4" t="str">
        <f ca="1">IFERROR(__xludf.DUMMYFUNCTION("""COMPUTED_VALUE"""),"Enrico Carattoni")</f>
        <v>Enrico Carattoni</v>
      </c>
      <c r="D325" t="str">
        <f ca="1">IFERROR(__xludf.DUMMYFUNCTION("""COMPUTED_VALUE"""),"Head of both state and government")</f>
        <v>Head of both state and government</v>
      </c>
      <c r="E325" t="str">
        <f ca="1">IFERROR(__xludf.DUMMYFUNCTION("""COMPUTED_VALUE"""),"Male")</f>
        <v>Male</v>
      </c>
      <c r="F325" s="1">
        <f ca="1">IFERROR(__xludf.DUMMYFUNCTION("""COMPUTED_VALUE"""),32)</f>
        <v>32</v>
      </c>
      <c r="G325" t="str">
        <f ca="1">IFERROR(__xludf.DUMMYFUNCTION("""COMPUTED_VALUE"""),"Captain Regent")</f>
        <v>Captain Regent</v>
      </c>
      <c r="H325" s="10">
        <f ca="1">IFERROR(__xludf.DUMMYFUNCTION("""COMPUTED_VALUE"""),0)</f>
        <v>0</v>
      </c>
      <c r="I325" s="7" t="str">
        <f ca="1">IFERROR(__xludf.DUMMYFUNCTION("""COMPUTED_VALUE"""),"")</f>
        <v/>
      </c>
      <c r="J325" s="12" t="str">
        <f ca="1">IFERROR(__xludf.DUMMYFUNCTION("""COMPUTED_VALUE"""),"")</f>
        <v/>
      </c>
      <c r="K325" s="8" t="str">
        <f ca="1">IFERROR(__xludf.DUMMYFUNCTION("""COMPUTED_VALUE"""),"")</f>
        <v/>
      </c>
      <c r="L325" s="12" t="str">
        <f ca="1">IFERROR(__xludf.DUMMYFUNCTION("""COMPUTED_VALUE"""),"")</f>
        <v/>
      </c>
      <c r="M325" s="12" t="str">
        <f ca="1">IFERROR(__xludf.DUMMYFUNCTION("""COMPUTED_VALUE"""),"")</f>
        <v/>
      </c>
      <c r="N325" s="12" t="str">
        <f ca="1">IFERROR(__xludf.DUMMYFUNCTION("""COMPUTED_VALUE"""),"")</f>
        <v/>
      </c>
      <c r="O325" s="8" t="str">
        <f ca="1">IFERROR(__xludf.DUMMYFUNCTION("""COMPUTED_VALUE"""),"")</f>
        <v/>
      </c>
      <c r="P325" s="12" t="str">
        <f ca="1">IFERROR(__xludf.DUMMYFUNCTION("""COMPUTED_VALUE"""),"")</f>
        <v/>
      </c>
      <c r="Q325" s="12" t="str">
        <f ca="1">IFERROR(__xludf.DUMMYFUNCTION("""COMPUTED_VALUE"""),"")</f>
        <v/>
      </c>
      <c r="R325" s="8" t="str">
        <f ca="1">IFERROR(__xludf.DUMMYFUNCTION("""COMPUTED_VALUE"""),"")</f>
        <v/>
      </c>
      <c r="S325" s="3" t="str">
        <f ca="1">IFERROR(__xludf.DUMMYFUNCTION("""COMPUTED_VALUE"""),"")</f>
        <v/>
      </c>
      <c r="T325" s="8" t="str">
        <f ca="1">IFERROR(__xludf.DUMMYFUNCTION("""COMPUTED_VALUE"""),"")</f>
        <v/>
      </c>
      <c r="U325" s="3" t="str">
        <f ca="1">IFERROR(__xludf.DUMMYFUNCTION("""COMPUTED_VALUE"""),"")</f>
        <v/>
      </c>
      <c r="V325" s="8" t="str">
        <f ca="1">IFERROR(__xludf.DUMMYFUNCTION("""COMPUTED_VALUE"""),"")</f>
        <v/>
      </c>
      <c r="W325" s="3" t="str">
        <f ca="1">IFERROR(__xludf.DUMMYFUNCTION("""COMPUTED_VALUE"""),"")</f>
        <v/>
      </c>
      <c r="X325" s="3" t="str">
        <f ca="1">IFERROR(__xludf.DUMMYFUNCTION("""COMPUTED_VALUE"""),"")</f>
        <v/>
      </c>
      <c r="Y325" s="8" t="str">
        <f ca="1">IFERROR(__xludf.DUMMYFUNCTION("""COMPUTED_VALUE"""),"")</f>
        <v/>
      </c>
      <c r="Z325" s="3" t="str">
        <f ca="1">IFERROR(__xludf.DUMMYFUNCTION("""COMPUTED_VALUE"""),"")</f>
        <v/>
      </c>
      <c r="AA325" s="3" t="str">
        <f ca="1">IFERROR(__xludf.DUMMYFUNCTION("""COMPUTED_VALUE"""),"")</f>
        <v/>
      </c>
      <c r="AB325" s="3" t="str">
        <f ca="1">IFERROR(__xludf.DUMMYFUNCTION("""COMPUTED_VALUE"""),"")</f>
        <v/>
      </c>
      <c r="AC325" s="3" t="str">
        <f ca="1">IFERROR(__xludf.DUMMYFUNCTION("""COMPUTED_VALUE"""),"")</f>
        <v/>
      </c>
      <c r="AD325" s="15" t="str">
        <f ca="1">IFERROR(__xludf.DUMMYFUNCTION("""COMPUTED_VALUE"""),"")</f>
        <v/>
      </c>
    </row>
    <row r="326" spans="1:30" ht="12.75">
      <c r="A326" t="str">
        <f ca="1">IFERROR(__xludf.DUMMYFUNCTION("""COMPUTED_VALUE"""),"São Tomé and Príncipe")</f>
        <v>São Tomé and Príncipe</v>
      </c>
      <c r="B326" t="str">
        <f ca="1">IFERROR(__xludf.DUMMYFUNCTION("""COMPUTED_VALUE"""),"Africa")</f>
        <v>Africa</v>
      </c>
      <c r="C326" s="4" t="str">
        <f ca="1">IFERROR(__xludf.DUMMYFUNCTION("""COMPUTED_VALUE"""),"Patrice Trovoada")</f>
        <v>Patrice Trovoada</v>
      </c>
      <c r="D326" t="str">
        <f ca="1">IFERROR(__xludf.DUMMYFUNCTION("""COMPUTED_VALUE"""),"Head of government")</f>
        <v>Head of government</v>
      </c>
      <c r="E326" t="str">
        <f ca="1">IFERROR(__xludf.DUMMYFUNCTION("""COMPUTED_VALUE"""),"Male")</f>
        <v>Male</v>
      </c>
      <c r="F326" s="1">
        <f ca="1">IFERROR(__xludf.DUMMYFUNCTION("""COMPUTED_VALUE"""),55)</f>
        <v>55</v>
      </c>
      <c r="G326" t="str">
        <f ca="1">IFERROR(__xludf.DUMMYFUNCTION("""COMPUTED_VALUE"""),"Prime Minister")</f>
        <v>Prime Minister</v>
      </c>
      <c r="H326" s="10">
        <f ca="1">IFERROR(__xludf.DUMMYFUNCTION("""COMPUTED_VALUE"""),0)</f>
        <v>0</v>
      </c>
      <c r="I326" s="7" t="str">
        <f ca="1">IFERROR(__xludf.DUMMYFUNCTION("""COMPUTED_VALUE"""),"")</f>
        <v/>
      </c>
      <c r="J326" s="12" t="str">
        <f ca="1">IFERROR(__xludf.DUMMYFUNCTION("""COMPUTED_VALUE"""),"")</f>
        <v/>
      </c>
      <c r="K326" s="8" t="str">
        <f ca="1">IFERROR(__xludf.DUMMYFUNCTION("""COMPUTED_VALUE"""),"")</f>
        <v/>
      </c>
      <c r="L326" s="12" t="str">
        <f ca="1">IFERROR(__xludf.DUMMYFUNCTION("""COMPUTED_VALUE"""),"")</f>
        <v/>
      </c>
      <c r="M326" s="12" t="str">
        <f ca="1">IFERROR(__xludf.DUMMYFUNCTION("""COMPUTED_VALUE"""),"")</f>
        <v/>
      </c>
      <c r="N326" s="12" t="str">
        <f ca="1">IFERROR(__xludf.DUMMYFUNCTION("""COMPUTED_VALUE"""),"")</f>
        <v/>
      </c>
      <c r="O326" s="8" t="str">
        <f ca="1">IFERROR(__xludf.DUMMYFUNCTION("""COMPUTED_VALUE"""),"")</f>
        <v/>
      </c>
      <c r="P326" s="12" t="str">
        <f ca="1">IFERROR(__xludf.DUMMYFUNCTION("""COMPUTED_VALUE"""),"")</f>
        <v/>
      </c>
      <c r="Q326" s="12" t="str">
        <f ca="1">IFERROR(__xludf.DUMMYFUNCTION("""COMPUTED_VALUE"""),"")</f>
        <v/>
      </c>
      <c r="R326" s="8" t="str">
        <f ca="1">IFERROR(__xludf.DUMMYFUNCTION("""COMPUTED_VALUE"""),"")</f>
        <v/>
      </c>
      <c r="S326" s="3" t="str">
        <f ca="1">IFERROR(__xludf.DUMMYFUNCTION("""COMPUTED_VALUE"""),"")</f>
        <v/>
      </c>
      <c r="T326" s="8" t="str">
        <f ca="1">IFERROR(__xludf.DUMMYFUNCTION("""COMPUTED_VALUE"""),"")</f>
        <v/>
      </c>
      <c r="U326" s="3" t="str">
        <f ca="1">IFERROR(__xludf.DUMMYFUNCTION("""COMPUTED_VALUE"""),"")</f>
        <v/>
      </c>
      <c r="V326" s="8" t="str">
        <f ca="1">IFERROR(__xludf.DUMMYFUNCTION("""COMPUTED_VALUE"""),"")</f>
        <v/>
      </c>
      <c r="W326" s="3" t="str">
        <f ca="1">IFERROR(__xludf.DUMMYFUNCTION("""COMPUTED_VALUE"""),"")</f>
        <v/>
      </c>
      <c r="X326" s="3" t="str">
        <f ca="1">IFERROR(__xludf.DUMMYFUNCTION("""COMPUTED_VALUE"""),"")</f>
        <v/>
      </c>
      <c r="Y326" s="8" t="str">
        <f ca="1">IFERROR(__xludf.DUMMYFUNCTION("""COMPUTED_VALUE"""),"")</f>
        <v/>
      </c>
      <c r="Z326" s="3" t="str">
        <f ca="1">IFERROR(__xludf.DUMMYFUNCTION("""COMPUTED_VALUE"""),"")</f>
        <v/>
      </c>
      <c r="AA326" s="3" t="str">
        <f ca="1">IFERROR(__xludf.DUMMYFUNCTION("""COMPUTED_VALUE"""),"")</f>
        <v/>
      </c>
      <c r="AB326" s="3" t="str">
        <f ca="1">IFERROR(__xludf.DUMMYFUNCTION("""COMPUTED_VALUE"""),"")</f>
        <v/>
      </c>
      <c r="AC326" s="3" t="str">
        <f ca="1">IFERROR(__xludf.DUMMYFUNCTION("""COMPUTED_VALUE"""),"")</f>
        <v/>
      </c>
      <c r="AD326" s="15" t="str">
        <f ca="1">IFERROR(__xludf.DUMMYFUNCTION("""COMPUTED_VALUE"""),"")</f>
        <v/>
      </c>
    </row>
    <row r="327" spans="1:30" ht="12.75">
      <c r="A327" t="str">
        <f ca="1">IFERROR(__xludf.DUMMYFUNCTION("""COMPUTED_VALUE"""),"São Tomé and Príncipe")</f>
        <v>São Tomé and Príncipe</v>
      </c>
      <c r="B327" t="str">
        <f ca="1">IFERROR(__xludf.DUMMYFUNCTION("""COMPUTED_VALUE"""),"Africa")</f>
        <v>Africa</v>
      </c>
      <c r="C327" s="4" t="str">
        <f ca="1">IFERROR(__xludf.DUMMYFUNCTION("""COMPUTED_VALUE"""),"Evaristo Carvalho")</f>
        <v>Evaristo Carvalho</v>
      </c>
      <c r="D327" t="str">
        <f ca="1">IFERROR(__xludf.DUMMYFUNCTION("""COMPUTED_VALUE"""),"Head of state")</f>
        <v>Head of state</v>
      </c>
      <c r="E327" t="str">
        <f ca="1">IFERROR(__xludf.DUMMYFUNCTION("""COMPUTED_VALUE"""),"Male")</f>
        <v>Male</v>
      </c>
      <c r="F327" s="1">
        <f ca="1">IFERROR(__xludf.DUMMYFUNCTION("""COMPUTED_VALUE"""),76)</f>
        <v>76</v>
      </c>
      <c r="G327" t="str">
        <f ca="1">IFERROR(__xludf.DUMMYFUNCTION("""COMPUTED_VALUE"""),"President")</f>
        <v>President</v>
      </c>
      <c r="H327" s="10">
        <f ca="1">IFERROR(__xludf.DUMMYFUNCTION("""COMPUTED_VALUE"""),0)</f>
        <v>0</v>
      </c>
      <c r="I327" s="7" t="str">
        <f ca="1">IFERROR(__xludf.DUMMYFUNCTION("""COMPUTED_VALUE"""),"")</f>
        <v/>
      </c>
      <c r="J327" s="12" t="str">
        <f ca="1">IFERROR(__xludf.DUMMYFUNCTION("""COMPUTED_VALUE"""),"")</f>
        <v/>
      </c>
      <c r="K327" s="8" t="str">
        <f ca="1">IFERROR(__xludf.DUMMYFUNCTION("""COMPUTED_VALUE"""),"")</f>
        <v/>
      </c>
      <c r="L327" s="12" t="str">
        <f ca="1">IFERROR(__xludf.DUMMYFUNCTION("""COMPUTED_VALUE"""),"")</f>
        <v/>
      </c>
      <c r="M327" s="12" t="str">
        <f ca="1">IFERROR(__xludf.DUMMYFUNCTION("""COMPUTED_VALUE"""),"")</f>
        <v/>
      </c>
      <c r="N327" s="12" t="str">
        <f ca="1">IFERROR(__xludf.DUMMYFUNCTION("""COMPUTED_VALUE"""),"")</f>
        <v/>
      </c>
      <c r="O327" s="8" t="str">
        <f ca="1">IFERROR(__xludf.DUMMYFUNCTION("""COMPUTED_VALUE"""),"")</f>
        <v/>
      </c>
      <c r="P327" s="12" t="str">
        <f ca="1">IFERROR(__xludf.DUMMYFUNCTION("""COMPUTED_VALUE"""),"")</f>
        <v/>
      </c>
      <c r="Q327" s="12" t="str">
        <f ca="1">IFERROR(__xludf.DUMMYFUNCTION("""COMPUTED_VALUE"""),"")</f>
        <v/>
      </c>
      <c r="R327" s="8" t="str">
        <f ca="1">IFERROR(__xludf.DUMMYFUNCTION("""COMPUTED_VALUE"""),"")</f>
        <v/>
      </c>
      <c r="S327" s="3" t="str">
        <f ca="1">IFERROR(__xludf.DUMMYFUNCTION("""COMPUTED_VALUE"""),"")</f>
        <v/>
      </c>
      <c r="T327" s="8" t="str">
        <f ca="1">IFERROR(__xludf.DUMMYFUNCTION("""COMPUTED_VALUE"""),"")</f>
        <v/>
      </c>
      <c r="U327" s="3" t="str">
        <f ca="1">IFERROR(__xludf.DUMMYFUNCTION("""COMPUTED_VALUE"""),"")</f>
        <v/>
      </c>
      <c r="V327" s="8" t="str">
        <f ca="1">IFERROR(__xludf.DUMMYFUNCTION("""COMPUTED_VALUE"""),"")</f>
        <v/>
      </c>
      <c r="W327" s="3" t="str">
        <f ca="1">IFERROR(__xludf.DUMMYFUNCTION("""COMPUTED_VALUE"""),"")</f>
        <v/>
      </c>
      <c r="X327" s="3" t="str">
        <f ca="1">IFERROR(__xludf.DUMMYFUNCTION("""COMPUTED_VALUE"""),"")</f>
        <v/>
      </c>
      <c r="Y327" s="8" t="str">
        <f ca="1">IFERROR(__xludf.DUMMYFUNCTION("""COMPUTED_VALUE"""),"")</f>
        <v/>
      </c>
      <c r="Z327" s="3" t="str">
        <f ca="1">IFERROR(__xludf.DUMMYFUNCTION("""COMPUTED_VALUE"""),"")</f>
        <v/>
      </c>
      <c r="AA327" s="3" t="str">
        <f ca="1">IFERROR(__xludf.DUMMYFUNCTION("""COMPUTED_VALUE"""),"")</f>
        <v/>
      </c>
      <c r="AB327" s="3" t="str">
        <f ca="1">IFERROR(__xludf.DUMMYFUNCTION("""COMPUTED_VALUE"""),"")</f>
        <v/>
      </c>
      <c r="AC327" s="3" t="str">
        <f ca="1">IFERROR(__xludf.DUMMYFUNCTION("""COMPUTED_VALUE"""),"")</f>
        <v/>
      </c>
      <c r="AD327" s="15" t="str">
        <f ca="1">IFERROR(__xludf.DUMMYFUNCTION("""COMPUTED_VALUE"""),"")</f>
        <v/>
      </c>
    </row>
    <row r="328" spans="1:30" ht="12.75">
      <c r="A328" t="str">
        <f ca="1">IFERROR(__xludf.DUMMYFUNCTION("""COMPUTED_VALUE"""),"Senegal")</f>
        <v>Senegal</v>
      </c>
      <c r="B328" t="str">
        <f ca="1">IFERROR(__xludf.DUMMYFUNCTION("""COMPUTED_VALUE"""),"Africa")</f>
        <v>Africa</v>
      </c>
      <c r="C328" s="4" t="str">
        <f ca="1">IFERROR(__xludf.DUMMYFUNCTION("""COMPUTED_VALUE"""),"Mahammed Dionne")</f>
        <v>Mahammed Dionne</v>
      </c>
      <c r="D328" t="str">
        <f ca="1">IFERROR(__xludf.DUMMYFUNCTION("""COMPUTED_VALUE"""),"Head of government")</f>
        <v>Head of government</v>
      </c>
      <c r="E328" t="str">
        <f ca="1">IFERROR(__xludf.DUMMYFUNCTION("""COMPUTED_VALUE"""),"Male")</f>
        <v>Male</v>
      </c>
      <c r="F328" s="1">
        <f ca="1">IFERROR(__xludf.DUMMYFUNCTION("""COMPUTED_VALUE"""),58)</f>
        <v>58</v>
      </c>
      <c r="G328" t="str">
        <f ca="1">IFERROR(__xludf.DUMMYFUNCTION("""COMPUTED_VALUE"""),"Prime Minister")</f>
        <v>Prime Minister</v>
      </c>
      <c r="H328" s="10">
        <f ca="1">IFERROR(__xludf.DUMMYFUNCTION("""COMPUTED_VALUE"""),0)</f>
        <v>0</v>
      </c>
      <c r="I328" s="7" t="str">
        <f ca="1">IFERROR(__xludf.DUMMYFUNCTION("""COMPUTED_VALUE"""),"")</f>
        <v/>
      </c>
      <c r="J328" s="12" t="str">
        <f ca="1">IFERROR(__xludf.DUMMYFUNCTION("""COMPUTED_VALUE"""),"")</f>
        <v/>
      </c>
      <c r="K328" s="8" t="str">
        <f ca="1">IFERROR(__xludf.DUMMYFUNCTION("""COMPUTED_VALUE"""),"")</f>
        <v/>
      </c>
      <c r="L328" s="12" t="str">
        <f ca="1">IFERROR(__xludf.DUMMYFUNCTION("""COMPUTED_VALUE"""),"")</f>
        <v/>
      </c>
      <c r="M328" s="12" t="str">
        <f ca="1">IFERROR(__xludf.DUMMYFUNCTION("""COMPUTED_VALUE"""),"")</f>
        <v/>
      </c>
      <c r="N328" s="12" t="str">
        <f ca="1">IFERROR(__xludf.DUMMYFUNCTION("""COMPUTED_VALUE"""),"")</f>
        <v/>
      </c>
      <c r="O328" s="8" t="str">
        <f ca="1">IFERROR(__xludf.DUMMYFUNCTION("""COMPUTED_VALUE"""),"")</f>
        <v/>
      </c>
      <c r="P328" s="12" t="str">
        <f ca="1">IFERROR(__xludf.DUMMYFUNCTION("""COMPUTED_VALUE"""),"")</f>
        <v/>
      </c>
      <c r="Q328" s="12" t="str">
        <f ca="1">IFERROR(__xludf.DUMMYFUNCTION("""COMPUTED_VALUE"""),"")</f>
        <v/>
      </c>
      <c r="R328" s="8" t="str">
        <f ca="1">IFERROR(__xludf.DUMMYFUNCTION("""COMPUTED_VALUE"""),"")</f>
        <v/>
      </c>
      <c r="S328" s="3" t="str">
        <f ca="1">IFERROR(__xludf.DUMMYFUNCTION("""COMPUTED_VALUE"""),"")</f>
        <v/>
      </c>
      <c r="T328" s="8" t="str">
        <f ca="1">IFERROR(__xludf.DUMMYFUNCTION("""COMPUTED_VALUE"""),"")</f>
        <v/>
      </c>
      <c r="U328" s="3" t="str">
        <f ca="1">IFERROR(__xludf.DUMMYFUNCTION("""COMPUTED_VALUE"""),"")</f>
        <v/>
      </c>
      <c r="V328" s="8" t="str">
        <f ca="1">IFERROR(__xludf.DUMMYFUNCTION("""COMPUTED_VALUE"""),"")</f>
        <v/>
      </c>
      <c r="W328" s="3" t="str">
        <f ca="1">IFERROR(__xludf.DUMMYFUNCTION("""COMPUTED_VALUE"""),"")</f>
        <v/>
      </c>
      <c r="X328" s="3" t="str">
        <f ca="1">IFERROR(__xludf.DUMMYFUNCTION("""COMPUTED_VALUE"""),"")</f>
        <v/>
      </c>
      <c r="Y328" s="8" t="str">
        <f ca="1">IFERROR(__xludf.DUMMYFUNCTION("""COMPUTED_VALUE"""),"")</f>
        <v/>
      </c>
      <c r="Z328" s="3" t="str">
        <f ca="1">IFERROR(__xludf.DUMMYFUNCTION("""COMPUTED_VALUE"""),"")</f>
        <v/>
      </c>
      <c r="AA328" s="3" t="str">
        <f ca="1">IFERROR(__xludf.DUMMYFUNCTION("""COMPUTED_VALUE"""),"")</f>
        <v/>
      </c>
      <c r="AB328" s="3" t="str">
        <f ca="1">IFERROR(__xludf.DUMMYFUNCTION("""COMPUTED_VALUE"""),"")</f>
        <v/>
      </c>
      <c r="AC328" s="3" t="str">
        <f ca="1">IFERROR(__xludf.DUMMYFUNCTION("""COMPUTED_VALUE"""),"")</f>
        <v/>
      </c>
      <c r="AD328" s="15" t="str">
        <f ca="1">IFERROR(__xludf.DUMMYFUNCTION("""COMPUTED_VALUE"""),"")</f>
        <v/>
      </c>
    </row>
    <row r="329" spans="1:30" ht="12.75">
      <c r="A329" t="str">
        <f ca="1">IFERROR(__xludf.DUMMYFUNCTION("""COMPUTED_VALUE"""),"Serbia")</f>
        <v>Serbia</v>
      </c>
      <c r="B329" t="str">
        <f ca="1">IFERROR(__xludf.DUMMYFUNCTION("""COMPUTED_VALUE"""),"Europe")</f>
        <v>Europe</v>
      </c>
      <c r="C329" s="4" t="str">
        <f ca="1">IFERROR(__xludf.DUMMYFUNCTION("""COMPUTED_VALUE"""),"Ana Brnabić")</f>
        <v>Ana Brnabić</v>
      </c>
      <c r="D329" t="str">
        <f ca="1">IFERROR(__xludf.DUMMYFUNCTION("""COMPUTED_VALUE"""),"Head of government")</f>
        <v>Head of government</v>
      </c>
      <c r="E329" t="str">
        <f ca="1">IFERROR(__xludf.DUMMYFUNCTION("""COMPUTED_VALUE"""),"Female")</f>
        <v>Female</v>
      </c>
      <c r="F329" s="1">
        <f ca="1">IFERROR(__xludf.DUMMYFUNCTION("""COMPUTED_VALUE"""),42)</f>
        <v>42</v>
      </c>
      <c r="G329" t="str">
        <f ca="1">IFERROR(__xludf.DUMMYFUNCTION("""COMPUTED_VALUE"""),"Prime Minister")</f>
        <v>Prime Minister</v>
      </c>
      <c r="H329" s="10">
        <f ca="1">IFERROR(__xludf.DUMMYFUNCTION("""COMPUTED_VALUE"""),0)</f>
        <v>0</v>
      </c>
      <c r="I329" s="7" t="str">
        <f ca="1">IFERROR(__xludf.DUMMYFUNCTION("""COMPUTED_VALUE"""),"")</f>
        <v/>
      </c>
      <c r="J329" s="12" t="str">
        <f ca="1">IFERROR(__xludf.DUMMYFUNCTION("""COMPUTED_VALUE"""),"")</f>
        <v/>
      </c>
      <c r="K329" s="8" t="str">
        <f ca="1">IFERROR(__xludf.DUMMYFUNCTION("""COMPUTED_VALUE"""),"")</f>
        <v/>
      </c>
      <c r="L329" s="12" t="str">
        <f ca="1">IFERROR(__xludf.DUMMYFUNCTION("""COMPUTED_VALUE"""),"")</f>
        <v/>
      </c>
      <c r="M329" s="12" t="str">
        <f ca="1">IFERROR(__xludf.DUMMYFUNCTION("""COMPUTED_VALUE"""),"")</f>
        <v/>
      </c>
      <c r="N329" s="12" t="str">
        <f ca="1">IFERROR(__xludf.DUMMYFUNCTION("""COMPUTED_VALUE"""),"")</f>
        <v/>
      </c>
      <c r="O329" s="8" t="str">
        <f ca="1">IFERROR(__xludf.DUMMYFUNCTION("""COMPUTED_VALUE"""),"")</f>
        <v/>
      </c>
      <c r="P329" s="12" t="str">
        <f ca="1">IFERROR(__xludf.DUMMYFUNCTION("""COMPUTED_VALUE"""),"")</f>
        <v/>
      </c>
      <c r="Q329" s="12" t="str">
        <f ca="1">IFERROR(__xludf.DUMMYFUNCTION("""COMPUTED_VALUE"""),"")</f>
        <v/>
      </c>
      <c r="R329" s="8" t="str">
        <f ca="1">IFERROR(__xludf.DUMMYFUNCTION("""COMPUTED_VALUE"""),"")</f>
        <v/>
      </c>
      <c r="S329" s="3" t="str">
        <f ca="1">IFERROR(__xludf.DUMMYFUNCTION("""COMPUTED_VALUE"""),"")</f>
        <v/>
      </c>
      <c r="T329" s="8" t="str">
        <f ca="1">IFERROR(__xludf.DUMMYFUNCTION("""COMPUTED_VALUE"""),"")</f>
        <v/>
      </c>
      <c r="U329" s="3" t="str">
        <f ca="1">IFERROR(__xludf.DUMMYFUNCTION("""COMPUTED_VALUE"""),"")</f>
        <v/>
      </c>
      <c r="V329" s="8" t="str">
        <f ca="1">IFERROR(__xludf.DUMMYFUNCTION("""COMPUTED_VALUE"""),"")</f>
        <v/>
      </c>
      <c r="W329" s="3" t="str">
        <f ca="1">IFERROR(__xludf.DUMMYFUNCTION("""COMPUTED_VALUE"""),"")</f>
        <v/>
      </c>
      <c r="X329" s="3" t="str">
        <f ca="1">IFERROR(__xludf.DUMMYFUNCTION("""COMPUTED_VALUE"""),"")</f>
        <v/>
      </c>
      <c r="Y329" s="8" t="str">
        <f ca="1">IFERROR(__xludf.DUMMYFUNCTION("""COMPUTED_VALUE"""),"")</f>
        <v/>
      </c>
      <c r="Z329" s="3" t="str">
        <f ca="1">IFERROR(__xludf.DUMMYFUNCTION("""COMPUTED_VALUE"""),"")</f>
        <v/>
      </c>
      <c r="AA329" s="3" t="str">
        <f ca="1">IFERROR(__xludf.DUMMYFUNCTION("""COMPUTED_VALUE"""),"")</f>
        <v/>
      </c>
      <c r="AB329" s="3" t="str">
        <f ca="1">IFERROR(__xludf.DUMMYFUNCTION("""COMPUTED_VALUE"""),"")</f>
        <v/>
      </c>
      <c r="AC329" s="3" t="str">
        <f ca="1">IFERROR(__xludf.DUMMYFUNCTION("""COMPUTED_VALUE"""),"")</f>
        <v/>
      </c>
      <c r="AD329" s="15" t="str">
        <f ca="1">IFERROR(__xludf.DUMMYFUNCTION("""COMPUTED_VALUE"""),"")</f>
        <v/>
      </c>
    </row>
    <row r="330" spans="1:30" ht="12.75">
      <c r="A330" t="str">
        <f ca="1">IFERROR(__xludf.DUMMYFUNCTION("""COMPUTED_VALUE"""),"Sierra Leone")</f>
        <v>Sierra Leone</v>
      </c>
      <c r="B330" t="str">
        <f ca="1">IFERROR(__xludf.DUMMYFUNCTION("""COMPUTED_VALUE"""),"Africa")</f>
        <v>Africa</v>
      </c>
      <c r="C330" s="4" t="str">
        <f ca="1">IFERROR(__xludf.DUMMYFUNCTION("""COMPUTED_VALUE"""),"Ernest Bai Koroma")</f>
        <v>Ernest Bai Koroma</v>
      </c>
      <c r="D330" t="str">
        <f ca="1">IFERROR(__xludf.DUMMYFUNCTION("""COMPUTED_VALUE"""),"Head of both state and government")</f>
        <v>Head of both state and government</v>
      </c>
      <c r="E330" t="str">
        <f ca="1">IFERROR(__xludf.DUMMYFUNCTION("""COMPUTED_VALUE"""),"Male")</f>
        <v>Male</v>
      </c>
      <c r="F330" s="1">
        <f ca="1">IFERROR(__xludf.DUMMYFUNCTION("""COMPUTED_VALUE"""),64)</f>
        <v>64</v>
      </c>
      <c r="G330" t="str">
        <f ca="1">IFERROR(__xludf.DUMMYFUNCTION("""COMPUTED_VALUE"""),"President")</f>
        <v>President</v>
      </c>
      <c r="H330" s="10">
        <f ca="1">IFERROR(__xludf.DUMMYFUNCTION("""COMPUTED_VALUE"""),0)</f>
        <v>0</v>
      </c>
      <c r="I330" s="7" t="str">
        <f ca="1">IFERROR(__xludf.DUMMYFUNCTION("""COMPUTED_VALUE"""),"")</f>
        <v/>
      </c>
      <c r="J330" s="12" t="str">
        <f ca="1">IFERROR(__xludf.DUMMYFUNCTION("""COMPUTED_VALUE"""),"")</f>
        <v/>
      </c>
      <c r="K330" s="8" t="str">
        <f ca="1">IFERROR(__xludf.DUMMYFUNCTION("""COMPUTED_VALUE"""),"")</f>
        <v/>
      </c>
      <c r="L330" s="12" t="str">
        <f ca="1">IFERROR(__xludf.DUMMYFUNCTION("""COMPUTED_VALUE"""),"")</f>
        <v/>
      </c>
      <c r="M330" s="12" t="str">
        <f ca="1">IFERROR(__xludf.DUMMYFUNCTION("""COMPUTED_VALUE"""),"")</f>
        <v/>
      </c>
      <c r="N330" s="12" t="str">
        <f ca="1">IFERROR(__xludf.DUMMYFUNCTION("""COMPUTED_VALUE"""),"")</f>
        <v/>
      </c>
      <c r="O330" s="8" t="str">
        <f ca="1">IFERROR(__xludf.DUMMYFUNCTION("""COMPUTED_VALUE"""),"")</f>
        <v/>
      </c>
      <c r="P330" s="12" t="str">
        <f ca="1">IFERROR(__xludf.DUMMYFUNCTION("""COMPUTED_VALUE"""),"")</f>
        <v/>
      </c>
      <c r="Q330" s="12" t="str">
        <f ca="1">IFERROR(__xludf.DUMMYFUNCTION("""COMPUTED_VALUE"""),"")</f>
        <v/>
      </c>
      <c r="R330" s="8" t="str">
        <f ca="1">IFERROR(__xludf.DUMMYFUNCTION("""COMPUTED_VALUE"""),"")</f>
        <v/>
      </c>
      <c r="S330" s="3" t="str">
        <f ca="1">IFERROR(__xludf.DUMMYFUNCTION("""COMPUTED_VALUE"""),"")</f>
        <v/>
      </c>
      <c r="T330" s="8" t="str">
        <f ca="1">IFERROR(__xludf.DUMMYFUNCTION("""COMPUTED_VALUE"""),"")</f>
        <v/>
      </c>
      <c r="U330" s="3" t="str">
        <f ca="1">IFERROR(__xludf.DUMMYFUNCTION("""COMPUTED_VALUE"""),"")</f>
        <v/>
      </c>
      <c r="V330" s="8" t="str">
        <f ca="1">IFERROR(__xludf.DUMMYFUNCTION("""COMPUTED_VALUE"""),"")</f>
        <v/>
      </c>
      <c r="W330" s="3" t="str">
        <f ca="1">IFERROR(__xludf.DUMMYFUNCTION("""COMPUTED_VALUE"""),"")</f>
        <v/>
      </c>
      <c r="X330" s="3" t="str">
        <f ca="1">IFERROR(__xludf.DUMMYFUNCTION("""COMPUTED_VALUE"""),"")</f>
        <v/>
      </c>
      <c r="Y330" s="8" t="str">
        <f ca="1">IFERROR(__xludf.DUMMYFUNCTION("""COMPUTED_VALUE"""),"")</f>
        <v/>
      </c>
      <c r="Z330" s="3" t="str">
        <f ca="1">IFERROR(__xludf.DUMMYFUNCTION("""COMPUTED_VALUE"""),"")</f>
        <v/>
      </c>
      <c r="AA330" s="3" t="str">
        <f ca="1">IFERROR(__xludf.DUMMYFUNCTION("""COMPUTED_VALUE"""),"")</f>
        <v/>
      </c>
      <c r="AB330" s="3" t="str">
        <f ca="1">IFERROR(__xludf.DUMMYFUNCTION("""COMPUTED_VALUE"""),"")</f>
        <v/>
      </c>
      <c r="AC330" s="3" t="str">
        <f ca="1">IFERROR(__xludf.DUMMYFUNCTION("""COMPUTED_VALUE"""),"")</f>
        <v/>
      </c>
      <c r="AD330" s="15" t="str">
        <f ca="1">IFERROR(__xludf.DUMMYFUNCTION("""COMPUTED_VALUE"""),"")</f>
        <v/>
      </c>
    </row>
    <row r="331" spans="1:30" ht="12.75">
      <c r="A331" t="str">
        <f ca="1">IFERROR(__xludf.DUMMYFUNCTION("""COMPUTED_VALUE"""),"Slovakia")</f>
        <v>Slovakia</v>
      </c>
      <c r="B331" t="str">
        <f ca="1">IFERROR(__xludf.DUMMYFUNCTION("""COMPUTED_VALUE"""),"Europe")</f>
        <v>Europe</v>
      </c>
      <c r="C331" s="4" t="str">
        <f ca="1">IFERROR(__xludf.DUMMYFUNCTION("""COMPUTED_VALUE"""),"Robert Fico")</f>
        <v>Robert Fico</v>
      </c>
      <c r="D331" t="str">
        <f ca="1">IFERROR(__xludf.DUMMYFUNCTION("""COMPUTED_VALUE"""),"Head of government")</f>
        <v>Head of government</v>
      </c>
      <c r="E331" t="str">
        <f ca="1">IFERROR(__xludf.DUMMYFUNCTION("""COMPUTED_VALUE"""),"Male")</f>
        <v>Male</v>
      </c>
      <c r="F331" s="1">
        <f ca="1">IFERROR(__xludf.DUMMYFUNCTION("""COMPUTED_VALUE"""),53)</f>
        <v>53</v>
      </c>
      <c r="G331" t="str">
        <f ca="1">IFERROR(__xludf.DUMMYFUNCTION("""COMPUTED_VALUE"""),"Prime Minister")</f>
        <v>Prime Minister</v>
      </c>
      <c r="H331" s="10">
        <f ca="1">IFERROR(__xludf.DUMMYFUNCTION("""COMPUTED_VALUE"""),0)</f>
        <v>0</v>
      </c>
      <c r="I331" s="7" t="str">
        <f ca="1">IFERROR(__xludf.DUMMYFUNCTION("""COMPUTED_VALUE"""),"")</f>
        <v/>
      </c>
      <c r="J331" s="12" t="str">
        <f ca="1">IFERROR(__xludf.DUMMYFUNCTION("""COMPUTED_VALUE"""),"")</f>
        <v/>
      </c>
      <c r="K331" s="8" t="str">
        <f ca="1">IFERROR(__xludf.DUMMYFUNCTION("""COMPUTED_VALUE"""),"")</f>
        <v/>
      </c>
      <c r="L331" s="12" t="str">
        <f ca="1">IFERROR(__xludf.DUMMYFUNCTION("""COMPUTED_VALUE"""),"")</f>
        <v/>
      </c>
      <c r="M331" s="12" t="str">
        <f ca="1">IFERROR(__xludf.DUMMYFUNCTION("""COMPUTED_VALUE"""),"")</f>
        <v/>
      </c>
      <c r="N331" s="12" t="str">
        <f ca="1">IFERROR(__xludf.DUMMYFUNCTION("""COMPUTED_VALUE"""),"")</f>
        <v/>
      </c>
      <c r="O331" s="8" t="str">
        <f ca="1">IFERROR(__xludf.DUMMYFUNCTION("""COMPUTED_VALUE"""),"")</f>
        <v/>
      </c>
      <c r="P331" s="12" t="str">
        <f ca="1">IFERROR(__xludf.DUMMYFUNCTION("""COMPUTED_VALUE"""),"")</f>
        <v/>
      </c>
      <c r="Q331" s="12" t="str">
        <f ca="1">IFERROR(__xludf.DUMMYFUNCTION("""COMPUTED_VALUE"""),"")</f>
        <v/>
      </c>
      <c r="R331" s="8" t="str">
        <f ca="1">IFERROR(__xludf.DUMMYFUNCTION("""COMPUTED_VALUE"""),"")</f>
        <v/>
      </c>
      <c r="S331" s="3" t="str">
        <f ca="1">IFERROR(__xludf.DUMMYFUNCTION("""COMPUTED_VALUE"""),"")</f>
        <v/>
      </c>
      <c r="T331" s="8" t="str">
        <f ca="1">IFERROR(__xludf.DUMMYFUNCTION("""COMPUTED_VALUE"""),"")</f>
        <v/>
      </c>
      <c r="U331" s="3" t="str">
        <f ca="1">IFERROR(__xludf.DUMMYFUNCTION("""COMPUTED_VALUE"""),"")</f>
        <v/>
      </c>
      <c r="V331" s="8" t="str">
        <f ca="1">IFERROR(__xludf.DUMMYFUNCTION("""COMPUTED_VALUE"""),"")</f>
        <v/>
      </c>
      <c r="W331" s="3" t="str">
        <f ca="1">IFERROR(__xludf.DUMMYFUNCTION("""COMPUTED_VALUE"""),"")</f>
        <v/>
      </c>
      <c r="X331" s="3" t="str">
        <f ca="1">IFERROR(__xludf.DUMMYFUNCTION("""COMPUTED_VALUE"""),"")</f>
        <v/>
      </c>
      <c r="Y331" s="8" t="str">
        <f ca="1">IFERROR(__xludf.DUMMYFUNCTION("""COMPUTED_VALUE"""),"")</f>
        <v/>
      </c>
      <c r="Z331" s="3" t="str">
        <f ca="1">IFERROR(__xludf.DUMMYFUNCTION("""COMPUTED_VALUE"""),"")</f>
        <v/>
      </c>
      <c r="AA331" s="3" t="str">
        <f ca="1">IFERROR(__xludf.DUMMYFUNCTION("""COMPUTED_VALUE"""),"")</f>
        <v/>
      </c>
      <c r="AB331" s="3" t="str">
        <f ca="1">IFERROR(__xludf.DUMMYFUNCTION("""COMPUTED_VALUE"""),"")</f>
        <v/>
      </c>
      <c r="AC331" s="3" t="str">
        <f ca="1">IFERROR(__xludf.DUMMYFUNCTION("""COMPUTED_VALUE"""),"")</f>
        <v/>
      </c>
      <c r="AD331" s="15" t="str">
        <f ca="1">IFERROR(__xludf.DUMMYFUNCTION("""COMPUTED_VALUE"""),"")</f>
        <v/>
      </c>
    </row>
    <row r="332" spans="1:30" ht="12.75">
      <c r="A332" t="str">
        <f ca="1">IFERROR(__xludf.DUMMYFUNCTION("""COMPUTED_VALUE"""),"Solomon Islands")</f>
        <v>Solomon Islands</v>
      </c>
      <c r="B332" t="str">
        <f ca="1">IFERROR(__xludf.DUMMYFUNCTION("""COMPUTED_VALUE"""),"Oceania")</f>
        <v>Oceania</v>
      </c>
      <c r="C332" s="4" t="str">
        <f ca="1">IFERROR(__xludf.DUMMYFUNCTION("""COMPUTED_VALUE"""),"Sir Frank Kabui")</f>
        <v>Sir Frank Kabui</v>
      </c>
      <c r="D332" t="str">
        <f ca="1">IFERROR(__xludf.DUMMYFUNCTION("""COMPUTED_VALUE"""),"Head of state")</f>
        <v>Head of state</v>
      </c>
      <c r="E332" t="str">
        <f ca="1">IFERROR(__xludf.DUMMYFUNCTION("""COMPUTED_VALUE"""),"Male")</f>
        <v>Male</v>
      </c>
      <c r="F332" s="1">
        <f ca="1">IFERROR(__xludf.DUMMYFUNCTION("""COMPUTED_VALUE"""),71)</f>
        <v>71</v>
      </c>
      <c r="G332" t="str">
        <f ca="1">IFERROR(__xludf.DUMMYFUNCTION("""COMPUTED_VALUE"""),"Governor General")</f>
        <v>Governor General</v>
      </c>
      <c r="H332" s="10">
        <f ca="1">IFERROR(__xludf.DUMMYFUNCTION("""COMPUTED_VALUE"""),0)</f>
        <v>0</v>
      </c>
      <c r="I332" s="7" t="str">
        <f ca="1">IFERROR(__xludf.DUMMYFUNCTION("""COMPUTED_VALUE"""),"")</f>
        <v/>
      </c>
      <c r="J332" s="12" t="str">
        <f ca="1">IFERROR(__xludf.DUMMYFUNCTION("""COMPUTED_VALUE"""),"")</f>
        <v/>
      </c>
      <c r="K332" s="8" t="str">
        <f ca="1">IFERROR(__xludf.DUMMYFUNCTION("""COMPUTED_VALUE"""),"")</f>
        <v/>
      </c>
      <c r="L332" s="12" t="str">
        <f ca="1">IFERROR(__xludf.DUMMYFUNCTION("""COMPUTED_VALUE"""),"")</f>
        <v/>
      </c>
      <c r="M332" s="12" t="str">
        <f ca="1">IFERROR(__xludf.DUMMYFUNCTION("""COMPUTED_VALUE"""),"")</f>
        <v/>
      </c>
      <c r="N332" s="12" t="str">
        <f ca="1">IFERROR(__xludf.DUMMYFUNCTION("""COMPUTED_VALUE"""),"")</f>
        <v/>
      </c>
      <c r="O332" s="8" t="str">
        <f ca="1">IFERROR(__xludf.DUMMYFUNCTION("""COMPUTED_VALUE"""),"")</f>
        <v/>
      </c>
      <c r="P332" s="12" t="str">
        <f ca="1">IFERROR(__xludf.DUMMYFUNCTION("""COMPUTED_VALUE"""),"")</f>
        <v/>
      </c>
      <c r="Q332" s="12" t="str">
        <f ca="1">IFERROR(__xludf.DUMMYFUNCTION("""COMPUTED_VALUE"""),"")</f>
        <v/>
      </c>
      <c r="R332" s="8" t="str">
        <f ca="1">IFERROR(__xludf.DUMMYFUNCTION("""COMPUTED_VALUE"""),"")</f>
        <v/>
      </c>
      <c r="S332" s="3" t="str">
        <f ca="1">IFERROR(__xludf.DUMMYFUNCTION("""COMPUTED_VALUE"""),"")</f>
        <v/>
      </c>
      <c r="T332" s="8" t="str">
        <f ca="1">IFERROR(__xludf.DUMMYFUNCTION("""COMPUTED_VALUE"""),"")</f>
        <v/>
      </c>
      <c r="U332" s="3" t="str">
        <f ca="1">IFERROR(__xludf.DUMMYFUNCTION("""COMPUTED_VALUE"""),"")</f>
        <v/>
      </c>
      <c r="V332" s="8" t="str">
        <f ca="1">IFERROR(__xludf.DUMMYFUNCTION("""COMPUTED_VALUE"""),"")</f>
        <v/>
      </c>
      <c r="W332" s="3" t="str">
        <f ca="1">IFERROR(__xludf.DUMMYFUNCTION("""COMPUTED_VALUE"""),"")</f>
        <v/>
      </c>
      <c r="X332" s="3" t="str">
        <f ca="1">IFERROR(__xludf.DUMMYFUNCTION("""COMPUTED_VALUE"""),"")</f>
        <v/>
      </c>
      <c r="Y332" s="8" t="str">
        <f ca="1">IFERROR(__xludf.DUMMYFUNCTION("""COMPUTED_VALUE"""),"")</f>
        <v/>
      </c>
      <c r="Z332" s="3" t="str">
        <f ca="1">IFERROR(__xludf.DUMMYFUNCTION("""COMPUTED_VALUE"""),"")</f>
        <v/>
      </c>
      <c r="AA332" s="3" t="str">
        <f ca="1">IFERROR(__xludf.DUMMYFUNCTION("""COMPUTED_VALUE"""),"")</f>
        <v/>
      </c>
      <c r="AB332" s="3" t="str">
        <f ca="1">IFERROR(__xludf.DUMMYFUNCTION("""COMPUTED_VALUE"""),"")</f>
        <v/>
      </c>
      <c r="AC332" s="3" t="str">
        <f ca="1">IFERROR(__xludf.DUMMYFUNCTION("""COMPUTED_VALUE"""),"")</f>
        <v/>
      </c>
      <c r="AD332" s="15" t="str">
        <f ca="1">IFERROR(__xludf.DUMMYFUNCTION("""COMPUTED_VALUE"""),"")</f>
        <v/>
      </c>
    </row>
    <row r="333" spans="1:30" ht="12.75">
      <c r="A333" t="str">
        <f ca="1">IFERROR(__xludf.DUMMYFUNCTION("""COMPUTED_VALUE"""),"Solomon Islands")</f>
        <v>Solomon Islands</v>
      </c>
      <c r="B333" t="str">
        <f ca="1">IFERROR(__xludf.DUMMYFUNCTION("""COMPUTED_VALUE"""),"Oceania")</f>
        <v>Oceania</v>
      </c>
      <c r="C333" s="4" t="str">
        <f ca="1">IFERROR(__xludf.DUMMYFUNCTION("""COMPUTED_VALUE"""),"Rick Houenipwela")</f>
        <v>Rick Houenipwela</v>
      </c>
      <c r="D333" t="str">
        <f ca="1">IFERROR(__xludf.DUMMYFUNCTION("""COMPUTED_VALUE"""),"Head of government")</f>
        <v>Head of government</v>
      </c>
      <c r="E333" t="str">
        <f ca="1">IFERROR(__xludf.DUMMYFUNCTION("""COMPUTED_VALUE"""),"Male")</f>
        <v>Male</v>
      </c>
      <c r="F333" s="1">
        <f ca="1">IFERROR(__xludf.DUMMYFUNCTION("""COMPUTED_VALUE"""),59)</f>
        <v>59</v>
      </c>
      <c r="G333" t="str">
        <f ca="1">IFERROR(__xludf.DUMMYFUNCTION("""COMPUTED_VALUE"""),"Prime Minister")</f>
        <v>Prime Minister</v>
      </c>
      <c r="H333" s="10">
        <f ca="1">IFERROR(__xludf.DUMMYFUNCTION("""COMPUTED_VALUE"""),0)</f>
        <v>0</v>
      </c>
      <c r="I333" s="7" t="str">
        <f ca="1">IFERROR(__xludf.DUMMYFUNCTION("""COMPUTED_VALUE"""),"")</f>
        <v/>
      </c>
      <c r="J333" s="12" t="str">
        <f ca="1">IFERROR(__xludf.DUMMYFUNCTION("""COMPUTED_VALUE"""),"")</f>
        <v/>
      </c>
      <c r="K333" s="8" t="str">
        <f ca="1">IFERROR(__xludf.DUMMYFUNCTION("""COMPUTED_VALUE"""),"")</f>
        <v/>
      </c>
      <c r="L333" s="12" t="str">
        <f ca="1">IFERROR(__xludf.DUMMYFUNCTION("""COMPUTED_VALUE"""),"")</f>
        <v/>
      </c>
      <c r="M333" s="12" t="str">
        <f ca="1">IFERROR(__xludf.DUMMYFUNCTION("""COMPUTED_VALUE"""),"")</f>
        <v/>
      </c>
      <c r="N333" s="12" t="str">
        <f ca="1">IFERROR(__xludf.DUMMYFUNCTION("""COMPUTED_VALUE"""),"")</f>
        <v/>
      </c>
      <c r="O333" s="8" t="str">
        <f ca="1">IFERROR(__xludf.DUMMYFUNCTION("""COMPUTED_VALUE"""),"")</f>
        <v/>
      </c>
      <c r="P333" s="12" t="str">
        <f ca="1">IFERROR(__xludf.DUMMYFUNCTION("""COMPUTED_VALUE"""),"")</f>
        <v/>
      </c>
      <c r="Q333" s="12" t="str">
        <f ca="1">IFERROR(__xludf.DUMMYFUNCTION("""COMPUTED_VALUE"""),"")</f>
        <v/>
      </c>
      <c r="R333" s="8" t="str">
        <f ca="1">IFERROR(__xludf.DUMMYFUNCTION("""COMPUTED_VALUE"""),"")</f>
        <v/>
      </c>
      <c r="S333" s="3" t="str">
        <f ca="1">IFERROR(__xludf.DUMMYFUNCTION("""COMPUTED_VALUE"""),"")</f>
        <v/>
      </c>
      <c r="T333" s="8" t="str">
        <f ca="1">IFERROR(__xludf.DUMMYFUNCTION("""COMPUTED_VALUE"""),"")</f>
        <v/>
      </c>
      <c r="U333" s="3" t="str">
        <f ca="1">IFERROR(__xludf.DUMMYFUNCTION("""COMPUTED_VALUE"""),"")</f>
        <v/>
      </c>
      <c r="V333" s="8" t="str">
        <f ca="1">IFERROR(__xludf.DUMMYFUNCTION("""COMPUTED_VALUE"""),"")</f>
        <v/>
      </c>
      <c r="W333" s="3" t="str">
        <f ca="1">IFERROR(__xludf.DUMMYFUNCTION("""COMPUTED_VALUE"""),"")</f>
        <v/>
      </c>
      <c r="X333" s="3" t="str">
        <f ca="1">IFERROR(__xludf.DUMMYFUNCTION("""COMPUTED_VALUE"""),"")</f>
        <v/>
      </c>
      <c r="Y333" s="8" t="str">
        <f ca="1">IFERROR(__xludf.DUMMYFUNCTION("""COMPUTED_VALUE"""),"")</f>
        <v/>
      </c>
      <c r="Z333" s="3" t="str">
        <f ca="1">IFERROR(__xludf.DUMMYFUNCTION("""COMPUTED_VALUE"""),"")</f>
        <v/>
      </c>
      <c r="AA333" s="3" t="str">
        <f ca="1">IFERROR(__xludf.DUMMYFUNCTION("""COMPUTED_VALUE"""),"")</f>
        <v/>
      </c>
      <c r="AB333" s="3" t="str">
        <f ca="1">IFERROR(__xludf.DUMMYFUNCTION("""COMPUTED_VALUE"""),"")</f>
        <v/>
      </c>
      <c r="AC333" s="3" t="str">
        <f ca="1">IFERROR(__xludf.DUMMYFUNCTION("""COMPUTED_VALUE"""),"")</f>
        <v/>
      </c>
      <c r="AD333" s="15" t="str">
        <f ca="1">IFERROR(__xludf.DUMMYFUNCTION("""COMPUTED_VALUE"""),"")</f>
        <v/>
      </c>
    </row>
    <row r="334" spans="1:30" ht="12.75">
      <c r="A334" t="str">
        <f ca="1">IFERROR(__xludf.DUMMYFUNCTION("""COMPUTED_VALUE"""),"Somalia")</f>
        <v>Somalia</v>
      </c>
      <c r="B334" t="str">
        <f ca="1">IFERROR(__xludf.DUMMYFUNCTION("""COMPUTED_VALUE"""),"Africa")</f>
        <v>Africa</v>
      </c>
      <c r="C334" s="4" t="str">
        <f ca="1">IFERROR(__xludf.DUMMYFUNCTION("""COMPUTED_VALUE"""),"Hassan Ali Khayre")</f>
        <v>Hassan Ali Khayre</v>
      </c>
      <c r="D334" t="str">
        <f ca="1">IFERROR(__xludf.DUMMYFUNCTION("""COMPUTED_VALUE"""),"Head of government")</f>
        <v>Head of government</v>
      </c>
      <c r="E334" t="str">
        <f ca="1">IFERROR(__xludf.DUMMYFUNCTION("""COMPUTED_VALUE"""),"Male")</f>
        <v>Male</v>
      </c>
      <c r="F334" s="1">
        <f ca="1">IFERROR(__xludf.DUMMYFUNCTION("""COMPUTED_VALUE"""),49)</f>
        <v>49</v>
      </c>
      <c r="G334" t="str">
        <f ca="1">IFERROR(__xludf.DUMMYFUNCTION("""COMPUTED_VALUE"""),"Prime Minister")</f>
        <v>Prime Minister</v>
      </c>
      <c r="H334" s="10">
        <f ca="1">IFERROR(__xludf.DUMMYFUNCTION("""COMPUTED_VALUE"""),0)</f>
        <v>0</v>
      </c>
      <c r="I334" s="7" t="str">
        <f ca="1">IFERROR(__xludf.DUMMYFUNCTION("""COMPUTED_VALUE"""),"")</f>
        <v/>
      </c>
      <c r="J334" s="12" t="str">
        <f ca="1">IFERROR(__xludf.DUMMYFUNCTION("""COMPUTED_VALUE"""),"")</f>
        <v/>
      </c>
      <c r="K334" s="8" t="str">
        <f ca="1">IFERROR(__xludf.DUMMYFUNCTION("""COMPUTED_VALUE"""),"")</f>
        <v/>
      </c>
      <c r="L334" s="12" t="str">
        <f ca="1">IFERROR(__xludf.DUMMYFUNCTION("""COMPUTED_VALUE"""),"")</f>
        <v/>
      </c>
      <c r="M334" s="12" t="str">
        <f ca="1">IFERROR(__xludf.DUMMYFUNCTION("""COMPUTED_VALUE"""),"")</f>
        <v/>
      </c>
      <c r="N334" s="12" t="str">
        <f ca="1">IFERROR(__xludf.DUMMYFUNCTION("""COMPUTED_VALUE"""),"")</f>
        <v/>
      </c>
      <c r="O334" s="8" t="str">
        <f ca="1">IFERROR(__xludf.DUMMYFUNCTION("""COMPUTED_VALUE"""),"")</f>
        <v/>
      </c>
      <c r="P334" s="12" t="str">
        <f ca="1">IFERROR(__xludf.DUMMYFUNCTION("""COMPUTED_VALUE"""),"")</f>
        <v/>
      </c>
      <c r="Q334" s="12" t="str">
        <f ca="1">IFERROR(__xludf.DUMMYFUNCTION("""COMPUTED_VALUE"""),"")</f>
        <v/>
      </c>
      <c r="R334" s="8" t="str">
        <f ca="1">IFERROR(__xludf.DUMMYFUNCTION("""COMPUTED_VALUE"""),"")</f>
        <v/>
      </c>
      <c r="S334" s="3" t="str">
        <f ca="1">IFERROR(__xludf.DUMMYFUNCTION("""COMPUTED_VALUE"""),"")</f>
        <v/>
      </c>
      <c r="T334" s="8" t="str">
        <f ca="1">IFERROR(__xludf.DUMMYFUNCTION("""COMPUTED_VALUE"""),"")</f>
        <v/>
      </c>
      <c r="U334" s="3" t="str">
        <f ca="1">IFERROR(__xludf.DUMMYFUNCTION("""COMPUTED_VALUE"""),"")</f>
        <v/>
      </c>
      <c r="V334" s="8" t="str">
        <f ca="1">IFERROR(__xludf.DUMMYFUNCTION("""COMPUTED_VALUE"""),"")</f>
        <v/>
      </c>
      <c r="W334" s="3" t="str">
        <f ca="1">IFERROR(__xludf.DUMMYFUNCTION("""COMPUTED_VALUE"""),"")</f>
        <v/>
      </c>
      <c r="X334" s="3" t="str">
        <f ca="1">IFERROR(__xludf.DUMMYFUNCTION("""COMPUTED_VALUE"""),"")</f>
        <v/>
      </c>
      <c r="Y334" s="8" t="str">
        <f ca="1">IFERROR(__xludf.DUMMYFUNCTION("""COMPUTED_VALUE"""),"")</f>
        <v/>
      </c>
      <c r="Z334" s="3" t="str">
        <f ca="1">IFERROR(__xludf.DUMMYFUNCTION("""COMPUTED_VALUE"""),"")</f>
        <v/>
      </c>
      <c r="AA334" s="3" t="str">
        <f ca="1">IFERROR(__xludf.DUMMYFUNCTION("""COMPUTED_VALUE"""),"")</f>
        <v/>
      </c>
      <c r="AB334" s="3" t="str">
        <f ca="1">IFERROR(__xludf.DUMMYFUNCTION("""COMPUTED_VALUE"""),"")</f>
        <v/>
      </c>
      <c r="AC334" s="3" t="str">
        <f ca="1">IFERROR(__xludf.DUMMYFUNCTION("""COMPUTED_VALUE"""),"")</f>
        <v/>
      </c>
      <c r="AD334" s="15" t="str">
        <f ca="1">IFERROR(__xludf.DUMMYFUNCTION("""COMPUTED_VALUE"""),"")</f>
        <v/>
      </c>
    </row>
    <row r="335" spans="1:30" ht="12.75">
      <c r="A335" t="str">
        <f ca="1">IFERROR(__xludf.DUMMYFUNCTION("""COMPUTED_VALUE"""),"South Africa")</f>
        <v>South Africa</v>
      </c>
      <c r="B335" t="str">
        <f ca="1">IFERROR(__xludf.DUMMYFUNCTION("""COMPUTED_VALUE"""),"Africa")</f>
        <v>Africa</v>
      </c>
      <c r="C335" s="4" t="str">
        <f ca="1">IFERROR(__xludf.DUMMYFUNCTION("""COMPUTED_VALUE"""),"Jacob Zuma")</f>
        <v>Jacob Zuma</v>
      </c>
      <c r="D335" t="str">
        <f ca="1">IFERROR(__xludf.DUMMYFUNCTION("""COMPUTED_VALUE"""),"Head of both state and government")</f>
        <v>Head of both state and government</v>
      </c>
      <c r="E335" t="str">
        <f ca="1">IFERROR(__xludf.DUMMYFUNCTION("""COMPUTED_VALUE"""),"Male")</f>
        <v>Male</v>
      </c>
      <c r="F335" s="1">
        <f ca="1">IFERROR(__xludf.DUMMYFUNCTION("""COMPUTED_VALUE"""),75)</f>
        <v>75</v>
      </c>
      <c r="G335" t="str">
        <f ca="1">IFERROR(__xludf.DUMMYFUNCTION("""COMPUTED_VALUE"""),"President")</f>
        <v>President</v>
      </c>
      <c r="H335" s="10">
        <f ca="1">IFERROR(__xludf.DUMMYFUNCTION("""COMPUTED_VALUE"""),0)</f>
        <v>0</v>
      </c>
      <c r="I335" s="7" t="str">
        <f ca="1">IFERROR(__xludf.DUMMYFUNCTION("""COMPUTED_VALUE"""),"")</f>
        <v/>
      </c>
      <c r="J335" s="12" t="str">
        <f ca="1">IFERROR(__xludf.DUMMYFUNCTION("""COMPUTED_VALUE"""),"")</f>
        <v/>
      </c>
      <c r="K335" s="8" t="str">
        <f ca="1">IFERROR(__xludf.DUMMYFUNCTION("""COMPUTED_VALUE"""),"")</f>
        <v/>
      </c>
      <c r="L335" s="12" t="str">
        <f ca="1">IFERROR(__xludf.DUMMYFUNCTION("""COMPUTED_VALUE"""),"")</f>
        <v/>
      </c>
      <c r="M335" s="12" t="str">
        <f ca="1">IFERROR(__xludf.DUMMYFUNCTION("""COMPUTED_VALUE"""),"")</f>
        <v/>
      </c>
      <c r="N335" s="12" t="str">
        <f ca="1">IFERROR(__xludf.DUMMYFUNCTION("""COMPUTED_VALUE"""),"")</f>
        <v/>
      </c>
      <c r="O335" s="8" t="str">
        <f ca="1">IFERROR(__xludf.DUMMYFUNCTION("""COMPUTED_VALUE"""),"")</f>
        <v/>
      </c>
      <c r="P335" s="12" t="str">
        <f ca="1">IFERROR(__xludf.DUMMYFUNCTION("""COMPUTED_VALUE"""),"")</f>
        <v/>
      </c>
      <c r="Q335" s="12" t="str">
        <f ca="1">IFERROR(__xludf.DUMMYFUNCTION("""COMPUTED_VALUE"""),"")</f>
        <v/>
      </c>
      <c r="R335" s="8" t="str">
        <f ca="1">IFERROR(__xludf.DUMMYFUNCTION("""COMPUTED_VALUE"""),"")</f>
        <v/>
      </c>
      <c r="S335" s="3" t="str">
        <f ca="1">IFERROR(__xludf.DUMMYFUNCTION("""COMPUTED_VALUE"""),"")</f>
        <v/>
      </c>
      <c r="T335" s="8" t="str">
        <f ca="1">IFERROR(__xludf.DUMMYFUNCTION("""COMPUTED_VALUE"""),"")</f>
        <v/>
      </c>
      <c r="U335" s="3" t="str">
        <f ca="1">IFERROR(__xludf.DUMMYFUNCTION("""COMPUTED_VALUE"""),"")</f>
        <v/>
      </c>
      <c r="V335" s="8" t="str">
        <f ca="1">IFERROR(__xludf.DUMMYFUNCTION("""COMPUTED_VALUE"""),"")</f>
        <v/>
      </c>
      <c r="W335" s="3" t="str">
        <f ca="1">IFERROR(__xludf.DUMMYFUNCTION("""COMPUTED_VALUE"""),"")</f>
        <v/>
      </c>
      <c r="X335" s="3" t="str">
        <f ca="1">IFERROR(__xludf.DUMMYFUNCTION("""COMPUTED_VALUE"""),"")</f>
        <v/>
      </c>
      <c r="Y335" s="8" t="str">
        <f ca="1">IFERROR(__xludf.DUMMYFUNCTION("""COMPUTED_VALUE"""),"")</f>
        <v/>
      </c>
      <c r="Z335" s="3" t="str">
        <f ca="1">IFERROR(__xludf.DUMMYFUNCTION("""COMPUTED_VALUE"""),"")</f>
        <v/>
      </c>
      <c r="AA335" s="3" t="str">
        <f ca="1">IFERROR(__xludf.DUMMYFUNCTION("""COMPUTED_VALUE"""),"")</f>
        <v/>
      </c>
      <c r="AB335" s="3" t="str">
        <f ca="1">IFERROR(__xludf.DUMMYFUNCTION("""COMPUTED_VALUE"""),"")</f>
        <v/>
      </c>
      <c r="AC335" s="3" t="str">
        <f ca="1">IFERROR(__xludf.DUMMYFUNCTION("""COMPUTED_VALUE"""),"")</f>
        <v/>
      </c>
      <c r="AD335" s="15" t="str">
        <f ca="1">IFERROR(__xludf.DUMMYFUNCTION("""COMPUTED_VALUE"""),"")</f>
        <v/>
      </c>
    </row>
    <row r="336" spans="1:30" ht="12.75">
      <c r="A336" t="str">
        <f ca="1">IFERROR(__xludf.DUMMYFUNCTION("""COMPUTED_VALUE"""),"South Sudan")</f>
        <v>South Sudan</v>
      </c>
      <c r="B336" t="str">
        <f ca="1">IFERROR(__xludf.DUMMYFUNCTION("""COMPUTED_VALUE"""),"Africa")</f>
        <v>Africa</v>
      </c>
      <c r="C336" s="4" t="str">
        <f ca="1">IFERROR(__xludf.DUMMYFUNCTION("""COMPUTED_VALUE"""),"Salva Kiir Mayardit")</f>
        <v>Salva Kiir Mayardit</v>
      </c>
      <c r="D336" t="str">
        <f ca="1">IFERROR(__xludf.DUMMYFUNCTION("""COMPUTED_VALUE"""),"Head of both state and government")</f>
        <v>Head of both state and government</v>
      </c>
      <c r="E336" t="str">
        <f ca="1">IFERROR(__xludf.DUMMYFUNCTION("""COMPUTED_VALUE"""),"Male")</f>
        <v>Male</v>
      </c>
      <c r="F336" s="1">
        <f ca="1">IFERROR(__xludf.DUMMYFUNCTION("""COMPUTED_VALUE"""),66)</f>
        <v>66</v>
      </c>
      <c r="G336" t="str">
        <f ca="1">IFERROR(__xludf.DUMMYFUNCTION("""COMPUTED_VALUE"""),"President")</f>
        <v>President</v>
      </c>
      <c r="H336" s="10">
        <f ca="1">IFERROR(__xludf.DUMMYFUNCTION("""COMPUTED_VALUE"""),0)</f>
        <v>0</v>
      </c>
      <c r="I336" s="7" t="str">
        <f ca="1">IFERROR(__xludf.DUMMYFUNCTION("""COMPUTED_VALUE"""),"")</f>
        <v/>
      </c>
      <c r="J336" s="12" t="str">
        <f ca="1">IFERROR(__xludf.DUMMYFUNCTION("""COMPUTED_VALUE"""),"")</f>
        <v/>
      </c>
      <c r="K336" s="8" t="str">
        <f ca="1">IFERROR(__xludf.DUMMYFUNCTION("""COMPUTED_VALUE"""),"")</f>
        <v/>
      </c>
      <c r="L336" s="12" t="str">
        <f ca="1">IFERROR(__xludf.DUMMYFUNCTION("""COMPUTED_VALUE"""),"")</f>
        <v/>
      </c>
      <c r="M336" s="12" t="str">
        <f ca="1">IFERROR(__xludf.DUMMYFUNCTION("""COMPUTED_VALUE"""),"")</f>
        <v/>
      </c>
      <c r="N336" s="12" t="str">
        <f ca="1">IFERROR(__xludf.DUMMYFUNCTION("""COMPUTED_VALUE"""),"")</f>
        <v/>
      </c>
      <c r="O336" s="8" t="str">
        <f ca="1">IFERROR(__xludf.DUMMYFUNCTION("""COMPUTED_VALUE"""),"")</f>
        <v/>
      </c>
      <c r="P336" s="12" t="str">
        <f ca="1">IFERROR(__xludf.DUMMYFUNCTION("""COMPUTED_VALUE"""),"")</f>
        <v/>
      </c>
      <c r="Q336" s="12" t="str">
        <f ca="1">IFERROR(__xludf.DUMMYFUNCTION("""COMPUTED_VALUE"""),"")</f>
        <v/>
      </c>
      <c r="R336" s="8" t="str">
        <f ca="1">IFERROR(__xludf.DUMMYFUNCTION("""COMPUTED_VALUE"""),"")</f>
        <v/>
      </c>
      <c r="S336" s="3" t="str">
        <f ca="1">IFERROR(__xludf.DUMMYFUNCTION("""COMPUTED_VALUE"""),"")</f>
        <v/>
      </c>
      <c r="T336" s="8" t="str">
        <f ca="1">IFERROR(__xludf.DUMMYFUNCTION("""COMPUTED_VALUE"""),"")</f>
        <v/>
      </c>
      <c r="U336" s="3" t="str">
        <f ca="1">IFERROR(__xludf.DUMMYFUNCTION("""COMPUTED_VALUE"""),"")</f>
        <v/>
      </c>
      <c r="V336" s="8" t="str">
        <f ca="1">IFERROR(__xludf.DUMMYFUNCTION("""COMPUTED_VALUE"""),"")</f>
        <v/>
      </c>
      <c r="W336" s="3" t="str">
        <f ca="1">IFERROR(__xludf.DUMMYFUNCTION("""COMPUTED_VALUE"""),"")</f>
        <v/>
      </c>
      <c r="X336" s="3" t="str">
        <f ca="1">IFERROR(__xludf.DUMMYFUNCTION("""COMPUTED_VALUE"""),"")</f>
        <v/>
      </c>
      <c r="Y336" s="18" t="str">
        <f ca="1">IFERROR(__xludf.DUMMYFUNCTION("""COMPUTED_VALUE"""),"")</f>
        <v/>
      </c>
      <c r="Z336" s="3" t="str">
        <f ca="1">IFERROR(__xludf.DUMMYFUNCTION("""COMPUTED_VALUE"""),"")</f>
        <v/>
      </c>
      <c r="AA336" s="3" t="str">
        <f ca="1">IFERROR(__xludf.DUMMYFUNCTION("""COMPUTED_VALUE"""),"")</f>
        <v/>
      </c>
      <c r="AB336" s="3" t="str">
        <f ca="1">IFERROR(__xludf.DUMMYFUNCTION("""COMPUTED_VALUE"""),"")</f>
        <v/>
      </c>
      <c r="AC336" s="3" t="str">
        <f ca="1">IFERROR(__xludf.DUMMYFUNCTION("""COMPUTED_VALUE"""),"")</f>
        <v/>
      </c>
      <c r="AD336" s="9" t="str">
        <f ca="1">IFERROR(__xludf.DUMMYFUNCTION("""COMPUTED_VALUE"""),"")</f>
        <v/>
      </c>
    </row>
    <row r="337" spans="1:30" ht="12.75">
      <c r="A337" t="str">
        <f ca="1">IFERROR(__xludf.DUMMYFUNCTION("""COMPUTED_VALUE"""),"Sudan")</f>
        <v>Sudan</v>
      </c>
      <c r="B337" t="str">
        <f ca="1">IFERROR(__xludf.DUMMYFUNCTION("""COMPUTED_VALUE"""),"Africa")</f>
        <v>Africa</v>
      </c>
      <c r="C337" s="4" t="str">
        <f ca="1">IFERROR(__xludf.DUMMYFUNCTION("""COMPUTED_VALUE"""),"Omar al-Bashir")</f>
        <v>Omar al-Bashir</v>
      </c>
      <c r="D337" t="str">
        <f ca="1">IFERROR(__xludf.DUMMYFUNCTION("""COMPUTED_VALUE"""),"Head of state")</f>
        <v>Head of state</v>
      </c>
      <c r="E337" t="str">
        <f ca="1">IFERROR(__xludf.DUMMYFUNCTION("""COMPUTED_VALUE"""),"Male")</f>
        <v>Male</v>
      </c>
      <c r="F337" s="1">
        <f ca="1">IFERROR(__xludf.DUMMYFUNCTION("""COMPUTED_VALUE"""),74)</f>
        <v>74</v>
      </c>
      <c r="G337" t="str">
        <f ca="1">IFERROR(__xludf.DUMMYFUNCTION("""COMPUTED_VALUE"""),"President")</f>
        <v>President</v>
      </c>
      <c r="H337" s="10">
        <f ca="1">IFERROR(__xludf.DUMMYFUNCTION("""COMPUTED_VALUE"""),0)</f>
        <v>0</v>
      </c>
      <c r="I337" s="7" t="str">
        <f ca="1">IFERROR(__xludf.DUMMYFUNCTION("""COMPUTED_VALUE"""),"")</f>
        <v/>
      </c>
      <c r="J337" s="12" t="str">
        <f ca="1">IFERROR(__xludf.DUMMYFUNCTION("""COMPUTED_VALUE"""),"")</f>
        <v/>
      </c>
      <c r="K337" s="8" t="str">
        <f ca="1">IFERROR(__xludf.DUMMYFUNCTION("""COMPUTED_VALUE"""),"")</f>
        <v/>
      </c>
      <c r="L337" s="12" t="str">
        <f ca="1">IFERROR(__xludf.DUMMYFUNCTION("""COMPUTED_VALUE"""),"")</f>
        <v/>
      </c>
      <c r="M337" s="12" t="str">
        <f ca="1">IFERROR(__xludf.DUMMYFUNCTION("""COMPUTED_VALUE"""),"")</f>
        <v/>
      </c>
      <c r="N337" s="12" t="str">
        <f ca="1">IFERROR(__xludf.DUMMYFUNCTION("""COMPUTED_VALUE"""),"")</f>
        <v/>
      </c>
      <c r="O337" s="8" t="str">
        <f ca="1">IFERROR(__xludf.DUMMYFUNCTION("""COMPUTED_VALUE"""),"")</f>
        <v/>
      </c>
      <c r="P337" s="12" t="str">
        <f ca="1">IFERROR(__xludf.DUMMYFUNCTION("""COMPUTED_VALUE"""),"")</f>
        <v/>
      </c>
      <c r="Q337" s="12" t="str">
        <f ca="1">IFERROR(__xludf.DUMMYFUNCTION("""COMPUTED_VALUE"""),"")</f>
        <v/>
      </c>
      <c r="R337" s="8" t="str">
        <f ca="1">IFERROR(__xludf.DUMMYFUNCTION("""COMPUTED_VALUE"""),"")</f>
        <v/>
      </c>
      <c r="S337" s="3" t="str">
        <f ca="1">IFERROR(__xludf.DUMMYFUNCTION("""COMPUTED_VALUE"""),"")</f>
        <v/>
      </c>
      <c r="T337" s="8" t="str">
        <f ca="1">IFERROR(__xludf.DUMMYFUNCTION("""COMPUTED_VALUE"""),"")</f>
        <v/>
      </c>
      <c r="U337" s="3" t="str">
        <f ca="1">IFERROR(__xludf.DUMMYFUNCTION("""COMPUTED_VALUE"""),"")</f>
        <v/>
      </c>
      <c r="V337" s="8" t="str">
        <f ca="1">IFERROR(__xludf.DUMMYFUNCTION("""COMPUTED_VALUE"""),"")</f>
        <v/>
      </c>
      <c r="W337" s="3" t="str">
        <f ca="1">IFERROR(__xludf.DUMMYFUNCTION("""COMPUTED_VALUE"""),"")</f>
        <v/>
      </c>
      <c r="X337" s="3" t="str">
        <f ca="1">IFERROR(__xludf.DUMMYFUNCTION("""COMPUTED_VALUE"""),"")</f>
        <v/>
      </c>
      <c r="Y337" s="8" t="str">
        <f ca="1">IFERROR(__xludf.DUMMYFUNCTION("""COMPUTED_VALUE"""),"")</f>
        <v/>
      </c>
      <c r="Z337" s="3" t="str">
        <f ca="1">IFERROR(__xludf.DUMMYFUNCTION("""COMPUTED_VALUE"""),"")</f>
        <v/>
      </c>
      <c r="AA337" s="3" t="str">
        <f ca="1">IFERROR(__xludf.DUMMYFUNCTION("""COMPUTED_VALUE"""),"")</f>
        <v/>
      </c>
      <c r="AB337" s="3" t="str">
        <f ca="1">IFERROR(__xludf.DUMMYFUNCTION("""COMPUTED_VALUE"""),"")</f>
        <v/>
      </c>
      <c r="AC337" s="3" t="str">
        <f ca="1">IFERROR(__xludf.DUMMYFUNCTION("""COMPUTED_VALUE"""),"")</f>
        <v/>
      </c>
      <c r="AD337" s="15" t="str">
        <f ca="1">IFERROR(__xludf.DUMMYFUNCTION("""COMPUTED_VALUE"""),"")</f>
        <v/>
      </c>
    </row>
    <row r="338" spans="1:30" ht="12.75">
      <c r="A338" t="str">
        <f ca="1">IFERROR(__xludf.DUMMYFUNCTION("""COMPUTED_VALUE"""),"Sudan")</f>
        <v>Sudan</v>
      </c>
      <c r="B338" t="str">
        <f ca="1">IFERROR(__xludf.DUMMYFUNCTION("""COMPUTED_VALUE"""),"Africa")</f>
        <v>Africa</v>
      </c>
      <c r="C338" s="4" t="str">
        <f ca="1">IFERROR(__xludf.DUMMYFUNCTION("""COMPUTED_VALUE"""),"Bakri Hassan Saleh")</f>
        <v>Bakri Hassan Saleh</v>
      </c>
      <c r="D338" t="str">
        <f ca="1">IFERROR(__xludf.DUMMYFUNCTION("""COMPUTED_VALUE"""),"Head of government")</f>
        <v>Head of government</v>
      </c>
      <c r="E338" t="str">
        <f ca="1">IFERROR(__xludf.DUMMYFUNCTION("""COMPUTED_VALUE"""),"Male")</f>
        <v>Male</v>
      </c>
      <c r="F338" s="1" t="str">
        <f ca="1">IFERROR(__xludf.DUMMYFUNCTION("""COMPUTED_VALUE"""),"67-68")</f>
        <v>67-68</v>
      </c>
      <c r="G338" t="str">
        <f ca="1">IFERROR(__xludf.DUMMYFUNCTION("""COMPUTED_VALUE"""),"Prime Minister")</f>
        <v>Prime Minister</v>
      </c>
      <c r="H338" s="10">
        <f ca="1">IFERROR(__xludf.DUMMYFUNCTION("""COMPUTED_VALUE"""),0)</f>
        <v>0</v>
      </c>
      <c r="I338" s="7" t="str">
        <f ca="1">IFERROR(__xludf.DUMMYFUNCTION("""COMPUTED_VALUE"""),"")</f>
        <v/>
      </c>
      <c r="J338" s="12" t="str">
        <f ca="1">IFERROR(__xludf.DUMMYFUNCTION("""COMPUTED_VALUE"""),"")</f>
        <v/>
      </c>
      <c r="K338" s="8" t="str">
        <f ca="1">IFERROR(__xludf.DUMMYFUNCTION("""COMPUTED_VALUE"""),"")</f>
        <v/>
      </c>
      <c r="L338" s="12" t="str">
        <f ca="1">IFERROR(__xludf.DUMMYFUNCTION("""COMPUTED_VALUE"""),"")</f>
        <v/>
      </c>
      <c r="M338" s="12" t="str">
        <f ca="1">IFERROR(__xludf.DUMMYFUNCTION("""COMPUTED_VALUE"""),"")</f>
        <v/>
      </c>
      <c r="N338" s="12" t="str">
        <f ca="1">IFERROR(__xludf.DUMMYFUNCTION("""COMPUTED_VALUE"""),"")</f>
        <v/>
      </c>
      <c r="O338" s="8" t="str">
        <f ca="1">IFERROR(__xludf.DUMMYFUNCTION("""COMPUTED_VALUE"""),"")</f>
        <v/>
      </c>
      <c r="P338" s="12" t="str">
        <f ca="1">IFERROR(__xludf.DUMMYFUNCTION("""COMPUTED_VALUE"""),"")</f>
        <v/>
      </c>
      <c r="Q338" s="12" t="str">
        <f ca="1">IFERROR(__xludf.DUMMYFUNCTION("""COMPUTED_VALUE"""),"")</f>
        <v/>
      </c>
      <c r="R338" s="8" t="str">
        <f ca="1">IFERROR(__xludf.DUMMYFUNCTION("""COMPUTED_VALUE"""),"")</f>
        <v/>
      </c>
      <c r="S338" s="3" t="str">
        <f ca="1">IFERROR(__xludf.DUMMYFUNCTION("""COMPUTED_VALUE"""),"")</f>
        <v/>
      </c>
      <c r="T338" s="8" t="str">
        <f ca="1">IFERROR(__xludf.DUMMYFUNCTION("""COMPUTED_VALUE"""),"")</f>
        <v/>
      </c>
      <c r="U338" s="3" t="str">
        <f ca="1">IFERROR(__xludf.DUMMYFUNCTION("""COMPUTED_VALUE"""),"")</f>
        <v/>
      </c>
      <c r="V338" s="8" t="str">
        <f ca="1">IFERROR(__xludf.DUMMYFUNCTION("""COMPUTED_VALUE"""),"")</f>
        <v/>
      </c>
      <c r="W338" s="3" t="str">
        <f ca="1">IFERROR(__xludf.DUMMYFUNCTION("""COMPUTED_VALUE"""),"")</f>
        <v/>
      </c>
      <c r="X338" s="3" t="str">
        <f ca="1">IFERROR(__xludf.DUMMYFUNCTION("""COMPUTED_VALUE"""),"")</f>
        <v/>
      </c>
      <c r="Y338" s="8" t="str">
        <f ca="1">IFERROR(__xludf.DUMMYFUNCTION("""COMPUTED_VALUE"""),"")</f>
        <v/>
      </c>
      <c r="Z338" s="3" t="str">
        <f ca="1">IFERROR(__xludf.DUMMYFUNCTION("""COMPUTED_VALUE"""),"")</f>
        <v/>
      </c>
      <c r="AA338" s="3" t="str">
        <f ca="1">IFERROR(__xludf.DUMMYFUNCTION("""COMPUTED_VALUE"""),"")</f>
        <v/>
      </c>
      <c r="AB338" s="3" t="str">
        <f ca="1">IFERROR(__xludf.DUMMYFUNCTION("""COMPUTED_VALUE"""),"")</f>
        <v/>
      </c>
      <c r="AC338" s="3" t="str">
        <f ca="1">IFERROR(__xludf.DUMMYFUNCTION("""COMPUTED_VALUE"""),"")</f>
        <v/>
      </c>
      <c r="AD338" s="15" t="str">
        <f ca="1">IFERROR(__xludf.DUMMYFUNCTION("""COMPUTED_VALUE"""),"")</f>
        <v/>
      </c>
    </row>
    <row r="339" spans="1:30" ht="12.75">
      <c r="A339" t="str">
        <f ca="1">IFERROR(__xludf.DUMMYFUNCTION("""COMPUTED_VALUE"""),"Suriname")</f>
        <v>Suriname</v>
      </c>
      <c r="B339" t="str">
        <f ca="1">IFERROR(__xludf.DUMMYFUNCTION("""COMPUTED_VALUE"""),"South America")</f>
        <v>South America</v>
      </c>
      <c r="C339" s="4" t="str">
        <f ca="1">IFERROR(__xludf.DUMMYFUNCTION("""COMPUTED_VALUE"""),"Dési Bouterse")</f>
        <v>Dési Bouterse</v>
      </c>
      <c r="D339" t="str">
        <f ca="1">IFERROR(__xludf.DUMMYFUNCTION("""COMPUTED_VALUE"""),"Head of both state and government")</f>
        <v>Head of both state and government</v>
      </c>
      <c r="E339" t="str">
        <f ca="1">IFERROR(__xludf.DUMMYFUNCTION("""COMPUTED_VALUE"""),"Male")</f>
        <v>Male</v>
      </c>
      <c r="F339" s="1">
        <f ca="1">IFERROR(__xludf.DUMMYFUNCTION("""COMPUTED_VALUE"""),72)</f>
        <v>72</v>
      </c>
      <c r="G339" t="str">
        <f ca="1">IFERROR(__xludf.DUMMYFUNCTION("""COMPUTED_VALUE"""),"President")</f>
        <v>President</v>
      </c>
      <c r="H339" s="10">
        <f ca="1">IFERROR(__xludf.DUMMYFUNCTION("""COMPUTED_VALUE"""),0)</f>
        <v>0</v>
      </c>
      <c r="I339" s="7" t="str">
        <f ca="1">IFERROR(__xludf.DUMMYFUNCTION("""COMPUTED_VALUE"""),"")</f>
        <v/>
      </c>
      <c r="J339" s="12" t="str">
        <f ca="1">IFERROR(__xludf.DUMMYFUNCTION("""COMPUTED_VALUE"""),"")</f>
        <v/>
      </c>
      <c r="K339" s="8" t="str">
        <f ca="1">IFERROR(__xludf.DUMMYFUNCTION("""COMPUTED_VALUE"""),"")</f>
        <v/>
      </c>
      <c r="L339" s="12" t="str">
        <f ca="1">IFERROR(__xludf.DUMMYFUNCTION("""COMPUTED_VALUE"""),"")</f>
        <v/>
      </c>
      <c r="M339" s="12" t="str">
        <f ca="1">IFERROR(__xludf.DUMMYFUNCTION("""COMPUTED_VALUE"""),"")</f>
        <v/>
      </c>
      <c r="N339" s="12" t="str">
        <f ca="1">IFERROR(__xludf.DUMMYFUNCTION("""COMPUTED_VALUE"""),"")</f>
        <v/>
      </c>
      <c r="O339" s="8" t="str">
        <f ca="1">IFERROR(__xludf.DUMMYFUNCTION("""COMPUTED_VALUE"""),"")</f>
        <v/>
      </c>
      <c r="P339" s="12" t="str">
        <f ca="1">IFERROR(__xludf.DUMMYFUNCTION("""COMPUTED_VALUE"""),"")</f>
        <v/>
      </c>
      <c r="Q339" s="12" t="str">
        <f ca="1">IFERROR(__xludf.DUMMYFUNCTION("""COMPUTED_VALUE"""),"")</f>
        <v/>
      </c>
      <c r="R339" s="8" t="str">
        <f ca="1">IFERROR(__xludf.DUMMYFUNCTION("""COMPUTED_VALUE"""),"")</f>
        <v/>
      </c>
      <c r="S339" s="3" t="str">
        <f ca="1">IFERROR(__xludf.DUMMYFUNCTION("""COMPUTED_VALUE"""),"")</f>
        <v/>
      </c>
      <c r="T339" s="8" t="str">
        <f ca="1">IFERROR(__xludf.DUMMYFUNCTION("""COMPUTED_VALUE"""),"")</f>
        <v/>
      </c>
      <c r="U339" s="3" t="str">
        <f ca="1">IFERROR(__xludf.DUMMYFUNCTION("""COMPUTED_VALUE"""),"")</f>
        <v/>
      </c>
      <c r="V339" s="8" t="str">
        <f ca="1">IFERROR(__xludf.DUMMYFUNCTION("""COMPUTED_VALUE"""),"")</f>
        <v/>
      </c>
      <c r="W339" s="3" t="str">
        <f ca="1">IFERROR(__xludf.DUMMYFUNCTION("""COMPUTED_VALUE"""),"")</f>
        <v/>
      </c>
      <c r="X339" s="3" t="str">
        <f ca="1">IFERROR(__xludf.DUMMYFUNCTION("""COMPUTED_VALUE"""),"")</f>
        <v/>
      </c>
      <c r="Y339" s="8" t="str">
        <f ca="1">IFERROR(__xludf.DUMMYFUNCTION("""COMPUTED_VALUE"""),"")</f>
        <v/>
      </c>
      <c r="Z339" s="3" t="str">
        <f ca="1">IFERROR(__xludf.DUMMYFUNCTION("""COMPUTED_VALUE"""),"")</f>
        <v/>
      </c>
      <c r="AA339" s="3" t="str">
        <f ca="1">IFERROR(__xludf.DUMMYFUNCTION("""COMPUTED_VALUE"""),"")</f>
        <v/>
      </c>
      <c r="AB339" s="3" t="str">
        <f ca="1">IFERROR(__xludf.DUMMYFUNCTION("""COMPUTED_VALUE"""),"")</f>
        <v/>
      </c>
      <c r="AC339" s="3" t="str">
        <f ca="1">IFERROR(__xludf.DUMMYFUNCTION("""COMPUTED_VALUE"""),"")</f>
        <v/>
      </c>
      <c r="AD339" s="15" t="str">
        <f ca="1">IFERROR(__xludf.DUMMYFUNCTION("""COMPUTED_VALUE"""),"")</f>
        <v/>
      </c>
    </row>
    <row r="340" spans="1:30" ht="12.75">
      <c r="A340" t="str">
        <f ca="1">IFERROR(__xludf.DUMMYFUNCTION("""COMPUTED_VALUE"""),"Swaziland")</f>
        <v>Swaziland</v>
      </c>
      <c r="B340" t="str">
        <f ca="1">IFERROR(__xludf.DUMMYFUNCTION("""COMPUTED_VALUE"""),"Africa")</f>
        <v>Africa</v>
      </c>
      <c r="C340" s="4" t="str">
        <f ca="1">IFERROR(__xludf.DUMMYFUNCTION("""COMPUTED_VALUE"""),"Mswati III")</f>
        <v>Mswati III</v>
      </c>
      <c r="D340" t="str">
        <f ca="1">IFERROR(__xludf.DUMMYFUNCTION("""COMPUTED_VALUE"""),"Head of state")</f>
        <v>Head of state</v>
      </c>
      <c r="E340" t="str">
        <f ca="1">IFERROR(__xludf.DUMMYFUNCTION("""COMPUTED_VALUE"""),"Male")</f>
        <v>Male</v>
      </c>
      <c r="F340" s="1">
        <f ca="1">IFERROR(__xludf.DUMMYFUNCTION("""COMPUTED_VALUE"""),49)</f>
        <v>49</v>
      </c>
      <c r="G340" t="str">
        <f ca="1">IFERROR(__xludf.DUMMYFUNCTION("""COMPUTED_VALUE"""),"King")</f>
        <v>King</v>
      </c>
      <c r="H340" s="10">
        <f ca="1">IFERROR(__xludf.DUMMYFUNCTION("""COMPUTED_VALUE"""),0)</f>
        <v>0</v>
      </c>
      <c r="I340" s="7" t="str">
        <f ca="1">IFERROR(__xludf.DUMMYFUNCTION("""COMPUTED_VALUE"""),"")</f>
        <v/>
      </c>
      <c r="J340" s="12" t="str">
        <f ca="1">IFERROR(__xludf.DUMMYFUNCTION("""COMPUTED_VALUE"""),"")</f>
        <v/>
      </c>
      <c r="K340" s="8" t="str">
        <f ca="1">IFERROR(__xludf.DUMMYFUNCTION("""COMPUTED_VALUE"""),"")</f>
        <v/>
      </c>
      <c r="L340" s="12" t="str">
        <f ca="1">IFERROR(__xludf.DUMMYFUNCTION("""COMPUTED_VALUE"""),"")</f>
        <v/>
      </c>
      <c r="M340" s="12" t="str">
        <f ca="1">IFERROR(__xludf.DUMMYFUNCTION("""COMPUTED_VALUE"""),"")</f>
        <v/>
      </c>
      <c r="N340" s="12" t="str">
        <f ca="1">IFERROR(__xludf.DUMMYFUNCTION("""COMPUTED_VALUE"""),"")</f>
        <v/>
      </c>
      <c r="O340" s="8" t="str">
        <f ca="1">IFERROR(__xludf.DUMMYFUNCTION("""COMPUTED_VALUE"""),"")</f>
        <v/>
      </c>
      <c r="P340" s="12" t="str">
        <f ca="1">IFERROR(__xludf.DUMMYFUNCTION("""COMPUTED_VALUE"""),"")</f>
        <v/>
      </c>
      <c r="Q340" s="12" t="str">
        <f ca="1">IFERROR(__xludf.DUMMYFUNCTION("""COMPUTED_VALUE"""),"")</f>
        <v/>
      </c>
      <c r="R340" s="8" t="str">
        <f ca="1">IFERROR(__xludf.DUMMYFUNCTION("""COMPUTED_VALUE"""),"")</f>
        <v/>
      </c>
      <c r="S340" s="3" t="str">
        <f ca="1">IFERROR(__xludf.DUMMYFUNCTION("""COMPUTED_VALUE"""),"")</f>
        <v/>
      </c>
      <c r="T340" s="8" t="str">
        <f ca="1">IFERROR(__xludf.DUMMYFUNCTION("""COMPUTED_VALUE"""),"")</f>
        <v/>
      </c>
      <c r="U340" s="3" t="str">
        <f ca="1">IFERROR(__xludf.DUMMYFUNCTION("""COMPUTED_VALUE"""),"")</f>
        <v/>
      </c>
      <c r="V340" s="8" t="str">
        <f ca="1">IFERROR(__xludf.DUMMYFUNCTION("""COMPUTED_VALUE"""),"")</f>
        <v/>
      </c>
      <c r="W340" s="3" t="str">
        <f ca="1">IFERROR(__xludf.DUMMYFUNCTION("""COMPUTED_VALUE"""),"")</f>
        <v/>
      </c>
      <c r="X340" s="3" t="str">
        <f ca="1">IFERROR(__xludf.DUMMYFUNCTION("""COMPUTED_VALUE"""),"")</f>
        <v/>
      </c>
      <c r="Y340" s="8" t="str">
        <f ca="1">IFERROR(__xludf.DUMMYFUNCTION("""COMPUTED_VALUE"""),"")</f>
        <v/>
      </c>
      <c r="Z340" s="3" t="str">
        <f ca="1">IFERROR(__xludf.DUMMYFUNCTION("""COMPUTED_VALUE"""),"")</f>
        <v/>
      </c>
      <c r="AA340" s="3" t="str">
        <f ca="1">IFERROR(__xludf.DUMMYFUNCTION("""COMPUTED_VALUE"""),"")</f>
        <v/>
      </c>
      <c r="AB340" s="3" t="str">
        <f ca="1">IFERROR(__xludf.DUMMYFUNCTION("""COMPUTED_VALUE"""),"")</f>
        <v/>
      </c>
      <c r="AC340" s="3" t="str">
        <f ca="1">IFERROR(__xludf.DUMMYFUNCTION("""COMPUTED_VALUE"""),"")</f>
        <v/>
      </c>
      <c r="AD340" s="15" t="str">
        <f ca="1">IFERROR(__xludf.DUMMYFUNCTION("""COMPUTED_VALUE"""),"")</f>
        <v/>
      </c>
    </row>
    <row r="341" spans="1:30" ht="12.75">
      <c r="A341" t="str">
        <f ca="1">IFERROR(__xludf.DUMMYFUNCTION("""COMPUTED_VALUE"""),"Swaziland")</f>
        <v>Swaziland</v>
      </c>
      <c r="B341" t="str">
        <f ca="1">IFERROR(__xludf.DUMMYFUNCTION("""COMPUTED_VALUE"""),"Africa")</f>
        <v>Africa</v>
      </c>
      <c r="C341" s="4" t="str">
        <f ca="1">IFERROR(__xludf.DUMMYFUNCTION("""COMPUTED_VALUE"""),"Barnabas Sibusiso Dlamini")</f>
        <v>Barnabas Sibusiso Dlamini</v>
      </c>
      <c r="D341" t="str">
        <f ca="1">IFERROR(__xludf.DUMMYFUNCTION("""COMPUTED_VALUE"""),"Head of government")</f>
        <v>Head of government</v>
      </c>
      <c r="E341" t="str">
        <f ca="1">IFERROR(__xludf.DUMMYFUNCTION("""COMPUTED_VALUE"""),"Male")</f>
        <v>Male</v>
      </c>
      <c r="F341" s="1">
        <f ca="1">IFERROR(__xludf.DUMMYFUNCTION("""COMPUTED_VALUE"""),75)</f>
        <v>75</v>
      </c>
      <c r="G341" t="str">
        <f ca="1">IFERROR(__xludf.DUMMYFUNCTION("""COMPUTED_VALUE"""),"Prime Minister")</f>
        <v>Prime Minister</v>
      </c>
      <c r="H341" s="10">
        <f ca="1">IFERROR(__xludf.DUMMYFUNCTION("""COMPUTED_VALUE"""),0)</f>
        <v>0</v>
      </c>
      <c r="I341" s="7" t="str">
        <f ca="1">IFERROR(__xludf.DUMMYFUNCTION("""COMPUTED_VALUE"""),"")</f>
        <v/>
      </c>
      <c r="J341" s="12" t="str">
        <f ca="1">IFERROR(__xludf.DUMMYFUNCTION("""COMPUTED_VALUE"""),"")</f>
        <v/>
      </c>
      <c r="K341" s="8" t="str">
        <f ca="1">IFERROR(__xludf.DUMMYFUNCTION("""COMPUTED_VALUE"""),"")</f>
        <v/>
      </c>
      <c r="L341" s="12" t="str">
        <f ca="1">IFERROR(__xludf.DUMMYFUNCTION("""COMPUTED_VALUE"""),"")</f>
        <v/>
      </c>
      <c r="M341" s="12" t="str">
        <f ca="1">IFERROR(__xludf.DUMMYFUNCTION("""COMPUTED_VALUE"""),"")</f>
        <v/>
      </c>
      <c r="N341" s="12" t="str">
        <f ca="1">IFERROR(__xludf.DUMMYFUNCTION("""COMPUTED_VALUE"""),"")</f>
        <v/>
      </c>
      <c r="O341" s="8" t="str">
        <f ca="1">IFERROR(__xludf.DUMMYFUNCTION("""COMPUTED_VALUE"""),"")</f>
        <v/>
      </c>
      <c r="P341" s="12" t="str">
        <f ca="1">IFERROR(__xludf.DUMMYFUNCTION("""COMPUTED_VALUE"""),"")</f>
        <v/>
      </c>
      <c r="Q341" s="12" t="str">
        <f ca="1">IFERROR(__xludf.DUMMYFUNCTION("""COMPUTED_VALUE"""),"")</f>
        <v/>
      </c>
      <c r="R341" s="8" t="str">
        <f ca="1">IFERROR(__xludf.DUMMYFUNCTION("""COMPUTED_VALUE"""),"")</f>
        <v/>
      </c>
      <c r="S341" s="3" t="str">
        <f ca="1">IFERROR(__xludf.DUMMYFUNCTION("""COMPUTED_VALUE"""),"")</f>
        <v/>
      </c>
      <c r="T341" s="8" t="str">
        <f ca="1">IFERROR(__xludf.DUMMYFUNCTION("""COMPUTED_VALUE"""),"")</f>
        <v/>
      </c>
      <c r="U341" s="3" t="str">
        <f ca="1">IFERROR(__xludf.DUMMYFUNCTION("""COMPUTED_VALUE"""),"")</f>
        <v/>
      </c>
      <c r="V341" s="8" t="str">
        <f ca="1">IFERROR(__xludf.DUMMYFUNCTION("""COMPUTED_VALUE"""),"")</f>
        <v/>
      </c>
      <c r="W341" s="3" t="str">
        <f ca="1">IFERROR(__xludf.DUMMYFUNCTION("""COMPUTED_VALUE"""),"")</f>
        <v/>
      </c>
      <c r="X341" s="3" t="str">
        <f ca="1">IFERROR(__xludf.DUMMYFUNCTION("""COMPUTED_VALUE"""),"")</f>
        <v/>
      </c>
      <c r="Y341" s="8" t="str">
        <f ca="1">IFERROR(__xludf.DUMMYFUNCTION("""COMPUTED_VALUE"""),"")</f>
        <v/>
      </c>
      <c r="Z341" s="3" t="str">
        <f ca="1">IFERROR(__xludf.DUMMYFUNCTION("""COMPUTED_VALUE"""),"")</f>
        <v/>
      </c>
      <c r="AA341" s="3" t="str">
        <f ca="1">IFERROR(__xludf.DUMMYFUNCTION("""COMPUTED_VALUE"""),"")</f>
        <v/>
      </c>
      <c r="AB341" s="3" t="str">
        <f ca="1">IFERROR(__xludf.DUMMYFUNCTION("""COMPUTED_VALUE"""),"")</f>
        <v/>
      </c>
      <c r="AC341" s="3" t="str">
        <f ca="1">IFERROR(__xludf.DUMMYFUNCTION("""COMPUTED_VALUE"""),"")</f>
        <v/>
      </c>
      <c r="AD341" s="15" t="str">
        <f ca="1">IFERROR(__xludf.DUMMYFUNCTION("""COMPUTED_VALUE"""),"")</f>
        <v/>
      </c>
    </row>
    <row r="342" spans="1:30" ht="12.75">
      <c r="A342" t="str">
        <f ca="1">IFERROR(__xludf.DUMMYFUNCTION("""COMPUTED_VALUE"""),"Switzerland")</f>
        <v>Switzerland</v>
      </c>
      <c r="B342" t="str">
        <f ca="1">IFERROR(__xludf.DUMMYFUNCTION("""COMPUTED_VALUE"""),"Europe")</f>
        <v>Europe</v>
      </c>
      <c r="C342" s="4" t="str">
        <f ca="1">IFERROR(__xludf.DUMMYFUNCTION("""COMPUTED_VALUE"""),"Ueli Maurer")</f>
        <v>Ueli Maurer</v>
      </c>
      <c r="D342" t="str">
        <f ca="1">IFERROR(__xludf.DUMMYFUNCTION("""COMPUTED_VALUE"""),"Head of both state and government")</f>
        <v>Head of both state and government</v>
      </c>
      <c r="E342" t="str">
        <f ca="1">IFERROR(__xludf.DUMMYFUNCTION("""COMPUTED_VALUE"""),"Male")</f>
        <v>Male</v>
      </c>
      <c r="F342" s="1">
        <f ca="1">IFERROR(__xludf.DUMMYFUNCTION("""COMPUTED_VALUE"""),67)</f>
        <v>67</v>
      </c>
      <c r="G342" t="str">
        <f ca="1">IFERROR(__xludf.DUMMYFUNCTION("""COMPUTED_VALUE"""),"Federal Council member")</f>
        <v>Federal Council member</v>
      </c>
      <c r="H342" s="10">
        <f ca="1">IFERROR(__xludf.DUMMYFUNCTION("""COMPUTED_VALUE"""),0)</f>
        <v>0</v>
      </c>
      <c r="I342" s="7" t="str">
        <f ca="1">IFERROR(__xludf.DUMMYFUNCTION("""COMPUTED_VALUE"""),"")</f>
        <v/>
      </c>
      <c r="J342" s="12" t="str">
        <f ca="1">IFERROR(__xludf.DUMMYFUNCTION("""COMPUTED_VALUE"""),"")</f>
        <v/>
      </c>
      <c r="K342" s="8" t="str">
        <f ca="1">IFERROR(__xludf.DUMMYFUNCTION("""COMPUTED_VALUE"""),"")</f>
        <v/>
      </c>
      <c r="L342" s="12" t="str">
        <f ca="1">IFERROR(__xludf.DUMMYFUNCTION("""COMPUTED_VALUE"""),"")</f>
        <v/>
      </c>
      <c r="M342" s="12" t="str">
        <f ca="1">IFERROR(__xludf.DUMMYFUNCTION("""COMPUTED_VALUE"""),"")</f>
        <v/>
      </c>
      <c r="N342" s="12" t="str">
        <f ca="1">IFERROR(__xludf.DUMMYFUNCTION("""COMPUTED_VALUE"""),"")</f>
        <v/>
      </c>
      <c r="O342" s="8" t="str">
        <f ca="1">IFERROR(__xludf.DUMMYFUNCTION("""COMPUTED_VALUE"""),"")</f>
        <v/>
      </c>
      <c r="P342" s="12" t="str">
        <f ca="1">IFERROR(__xludf.DUMMYFUNCTION("""COMPUTED_VALUE"""),"")</f>
        <v/>
      </c>
      <c r="Q342" s="12" t="str">
        <f ca="1">IFERROR(__xludf.DUMMYFUNCTION("""COMPUTED_VALUE"""),"")</f>
        <v/>
      </c>
      <c r="R342" s="8" t="str">
        <f ca="1">IFERROR(__xludf.DUMMYFUNCTION("""COMPUTED_VALUE"""),"")</f>
        <v/>
      </c>
      <c r="S342" s="3" t="str">
        <f ca="1">IFERROR(__xludf.DUMMYFUNCTION("""COMPUTED_VALUE"""),"")</f>
        <v/>
      </c>
      <c r="T342" s="8" t="str">
        <f ca="1">IFERROR(__xludf.DUMMYFUNCTION("""COMPUTED_VALUE"""),"")</f>
        <v/>
      </c>
      <c r="U342" s="3" t="str">
        <f ca="1">IFERROR(__xludf.DUMMYFUNCTION("""COMPUTED_VALUE"""),"")</f>
        <v/>
      </c>
      <c r="V342" s="8" t="str">
        <f ca="1">IFERROR(__xludf.DUMMYFUNCTION("""COMPUTED_VALUE"""),"")</f>
        <v/>
      </c>
      <c r="W342" s="3" t="str">
        <f ca="1">IFERROR(__xludf.DUMMYFUNCTION("""COMPUTED_VALUE"""),"")</f>
        <v/>
      </c>
      <c r="X342" s="3" t="str">
        <f ca="1">IFERROR(__xludf.DUMMYFUNCTION("""COMPUTED_VALUE"""),"")</f>
        <v/>
      </c>
      <c r="Y342" s="8" t="str">
        <f ca="1">IFERROR(__xludf.DUMMYFUNCTION("""COMPUTED_VALUE"""),"")</f>
        <v/>
      </c>
      <c r="Z342" s="3" t="str">
        <f ca="1">IFERROR(__xludf.DUMMYFUNCTION("""COMPUTED_VALUE"""),"")</f>
        <v/>
      </c>
      <c r="AA342" s="3" t="str">
        <f ca="1">IFERROR(__xludf.DUMMYFUNCTION("""COMPUTED_VALUE"""),"")</f>
        <v/>
      </c>
      <c r="AB342" s="3" t="str">
        <f ca="1">IFERROR(__xludf.DUMMYFUNCTION("""COMPUTED_VALUE"""),"")</f>
        <v/>
      </c>
      <c r="AC342" s="3" t="str">
        <f ca="1">IFERROR(__xludf.DUMMYFUNCTION("""COMPUTED_VALUE"""),"")</f>
        <v/>
      </c>
      <c r="AD342" s="15" t="str">
        <f ca="1">IFERROR(__xludf.DUMMYFUNCTION("""COMPUTED_VALUE"""),"")</f>
        <v/>
      </c>
    </row>
    <row r="343" spans="1:30" ht="12.75">
      <c r="A343" t="str">
        <f ca="1">IFERROR(__xludf.DUMMYFUNCTION("""COMPUTED_VALUE"""),"Switzerland")</f>
        <v>Switzerland</v>
      </c>
      <c r="B343" t="str">
        <f ca="1">IFERROR(__xludf.DUMMYFUNCTION("""COMPUTED_VALUE"""),"Europe")</f>
        <v>Europe</v>
      </c>
      <c r="C343" s="4" t="str">
        <f ca="1">IFERROR(__xludf.DUMMYFUNCTION("""COMPUTED_VALUE"""),"Simonetta Sommaruga")</f>
        <v>Simonetta Sommaruga</v>
      </c>
      <c r="D343" t="str">
        <f ca="1">IFERROR(__xludf.DUMMYFUNCTION("""COMPUTED_VALUE"""),"Head of both state and government")</f>
        <v>Head of both state and government</v>
      </c>
      <c r="E343" t="str">
        <f ca="1">IFERROR(__xludf.DUMMYFUNCTION("""COMPUTED_VALUE"""),"Female")</f>
        <v>Female</v>
      </c>
      <c r="F343" s="1">
        <f ca="1">IFERROR(__xludf.DUMMYFUNCTION("""COMPUTED_VALUE"""),57)</f>
        <v>57</v>
      </c>
      <c r="G343" t="str">
        <f ca="1">IFERROR(__xludf.DUMMYFUNCTION("""COMPUTED_VALUE"""),"Federal Council member")</f>
        <v>Federal Council member</v>
      </c>
      <c r="H343" s="10">
        <f ca="1">IFERROR(__xludf.DUMMYFUNCTION("""COMPUTED_VALUE"""),0)</f>
        <v>0</v>
      </c>
      <c r="I343" s="7" t="str">
        <f ca="1">IFERROR(__xludf.DUMMYFUNCTION("""COMPUTED_VALUE"""),"")</f>
        <v/>
      </c>
      <c r="J343" s="12" t="str">
        <f ca="1">IFERROR(__xludf.DUMMYFUNCTION("""COMPUTED_VALUE"""),"")</f>
        <v/>
      </c>
      <c r="K343" s="8" t="str">
        <f ca="1">IFERROR(__xludf.DUMMYFUNCTION("""COMPUTED_VALUE"""),"")</f>
        <v/>
      </c>
      <c r="L343" s="12" t="str">
        <f ca="1">IFERROR(__xludf.DUMMYFUNCTION("""COMPUTED_VALUE"""),"")</f>
        <v/>
      </c>
      <c r="M343" s="12" t="str">
        <f ca="1">IFERROR(__xludf.DUMMYFUNCTION("""COMPUTED_VALUE"""),"")</f>
        <v/>
      </c>
      <c r="N343" s="12" t="str">
        <f ca="1">IFERROR(__xludf.DUMMYFUNCTION("""COMPUTED_VALUE"""),"")</f>
        <v/>
      </c>
      <c r="O343" s="8" t="str">
        <f ca="1">IFERROR(__xludf.DUMMYFUNCTION("""COMPUTED_VALUE"""),"")</f>
        <v/>
      </c>
      <c r="P343" s="12" t="str">
        <f ca="1">IFERROR(__xludf.DUMMYFUNCTION("""COMPUTED_VALUE"""),"")</f>
        <v/>
      </c>
      <c r="Q343" s="12" t="str">
        <f ca="1">IFERROR(__xludf.DUMMYFUNCTION("""COMPUTED_VALUE"""),"")</f>
        <v/>
      </c>
      <c r="R343" s="8" t="str">
        <f ca="1">IFERROR(__xludf.DUMMYFUNCTION("""COMPUTED_VALUE"""),"")</f>
        <v/>
      </c>
      <c r="S343" s="3" t="str">
        <f ca="1">IFERROR(__xludf.DUMMYFUNCTION("""COMPUTED_VALUE"""),"")</f>
        <v/>
      </c>
      <c r="T343" s="8" t="str">
        <f ca="1">IFERROR(__xludf.DUMMYFUNCTION("""COMPUTED_VALUE"""),"")</f>
        <v/>
      </c>
      <c r="U343" s="3" t="str">
        <f ca="1">IFERROR(__xludf.DUMMYFUNCTION("""COMPUTED_VALUE"""),"")</f>
        <v/>
      </c>
      <c r="V343" s="8" t="str">
        <f ca="1">IFERROR(__xludf.DUMMYFUNCTION("""COMPUTED_VALUE"""),"")</f>
        <v/>
      </c>
      <c r="W343" s="3" t="str">
        <f ca="1">IFERROR(__xludf.DUMMYFUNCTION("""COMPUTED_VALUE"""),"")</f>
        <v/>
      </c>
      <c r="X343" s="3" t="str">
        <f ca="1">IFERROR(__xludf.DUMMYFUNCTION("""COMPUTED_VALUE"""),"")</f>
        <v/>
      </c>
      <c r="Y343" s="8" t="str">
        <f ca="1">IFERROR(__xludf.DUMMYFUNCTION("""COMPUTED_VALUE"""),"")</f>
        <v/>
      </c>
      <c r="Z343" s="3" t="str">
        <f ca="1">IFERROR(__xludf.DUMMYFUNCTION("""COMPUTED_VALUE"""),"")</f>
        <v/>
      </c>
      <c r="AA343" s="3" t="str">
        <f ca="1">IFERROR(__xludf.DUMMYFUNCTION("""COMPUTED_VALUE"""),"")</f>
        <v/>
      </c>
      <c r="AB343" s="3" t="str">
        <f ca="1">IFERROR(__xludf.DUMMYFUNCTION("""COMPUTED_VALUE"""),"")</f>
        <v/>
      </c>
      <c r="AC343" s="3" t="str">
        <f ca="1">IFERROR(__xludf.DUMMYFUNCTION("""COMPUTED_VALUE"""),"")</f>
        <v/>
      </c>
      <c r="AD343" s="15" t="str">
        <f ca="1">IFERROR(__xludf.DUMMYFUNCTION("""COMPUTED_VALUE"""),"")</f>
        <v/>
      </c>
    </row>
    <row r="344" spans="1:30" ht="12.75">
      <c r="A344" t="str">
        <f ca="1">IFERROR(__xludf.DUMMYFUNCTION("""COMPUTED_VALUE"""),"Switzerland")</f>
        <v>Switzerland</v>
      </c>
      <c r="B344" t="str">
        <f ca="1">IFERROR(__xludf.DUMMYFUNCTION("""COMPUTED_VALUE"""),"Europe")</f>
        <v>Europe</v>
      </c>
      <c r="C344" s="4" t="str">
        <f ca="1">IFERROR(__xludf.DUMMYFUNCTION("""COMPUTED_VALUE"""),"Guy Parmelin")</f>
        <v>Guy Parmelin</v>
      </c>
      <c r="D344" t="str">
        <f ca="1">IFERROR(__xludf.DUMMYFUNCTION("""COMPUTED_VALUE"""),"Head of both state and government")</f>
        <v>Head of both state and government</v>
      </c>
      <c r="E344" t="str">
        <f ca="1">IFERROR(__xludf.DUMMYFUNCTION("""COMPUTED_VALUE"""),"Male")</f>
        <v>Male</v>
      </c>
      <c r="F344" s="1">
        <f ca="1">IFERROR(__xludf.DUMMYFUNCTION("""COMPUTED_VALUE"""),58)</f>
        <v>58</v>
      </c>
      <c r="G344" t="str">
        <f ca="1">IFERROR(__xludf.DUMMYFUNCTION("""COMPUTED_VALUE"""),"Federal Council member")</f>
        <v>Federal Council member</v>
      </c>
      <c r="H344" s="10">
        <f ca="1">IFERROR(__xludf.DUMMYFUNCTION("""COMPUTED_VALUE"""),0)</f>
        <v>0</v>
      </c>
      <c r="I344" s="7" t="str">
        <f ca="1">IFERROR(__xludf.DUMMYFUNCTION("""COMPUTED_VALUE"""),"")</f>
        <v/>
      </c>
      <c r="J344" s="12" t="str">
        <f ca="1">IFERROR(__xludf.DUMMYFUNCTION("""COMPUTED_VALUE"""),"")</f>
        <v/>
      </c>
      <c r="K344" s="8" t="str">
        <f ca="1">IFERROR(__xludf.DUMMYFUNCTION("""COMPUTED_VALUE"""),"")</f>
        <v/>
      </c>
      <c r="L344" s="12" t="str">
        <f ca="1">IFERROR(__xludf.DUMMYFUNCTION("""COMPUTED_VALUE"""),"")</f>
        <v/>
      </c>
      <c r="M344" s="12" t="str">
        <f ca="1">IFERROR(__xludf.DUMMYFUNCTION("""COMPUTED_VALUE"""),"")</f>
        <v/>
      </c>
      <c r="N344" s="12" t="str">
        <f ca="1">IFERROR(__xludf.DUMMYFUNCTION("""COMPUTED_VALUE"""),"")</f>
        <v/>
      </c>
      <c r="O344" s="8" t="str">
        <f ca="1">IFERROR(__xludf.DUMMYFUNCTION("""COMPUTED_VALUE"""),"")</f>
        <v/>
      </c>
      <c r="P344" s="12" t="str">
        <f ca="1">IFERROR(__xludf.DUMMYFUNCTION("""COMPUTED_VALUE"""),"")</f>
        <v/>
      </c>
      <c r="Q344" s="12" t="str">
        <f ca="1">IFERROR(__xludf.DUMMYFUNCTION("""COMPUTED_VALUE"""),"")</f>
        <v/>
      </c>
      <c r="R344" s="8" t="str">
        <f ca="1">IFERROR(__xludf.DUMMYFUNCTION("""COMPUTED_VALUE"""),"")</f>
        <v/>
      </c>
      <c r="S344" s="3" t="str">
        <f ca="1">IFERROR(__xludf.DUMMYFUNCTION("""COMPUTED_VALUE"""),"")</f>
        <v/>
      </c>
      <c r="T344" s="8" t="str">
        <f ca="1">IFERROR(__xludf.DUMMYFUNCTION("""COMPUTED_VALUE"""),"")</f>
        <v/>
      </c>
      <c r="U344" s="3" t="str">
        <f ca="1">IFERROR(__xludf.DUMMYFUNCTION("""COMPUTED_VALUE"""),"")</f>
        <v/>
      </c>
      <c r="V344" s="8" t="str">
        <f ca="1">IFERROR(__xludf.DUMMYFUNCTION("""COMPUTED_VALUE"""),"")</f>
        <v/>
      </c>
      <c r="W344" s="3" t="str">
        <f ca="1">IFERROR(__xludf.DUMMYFUNCTION("""COMPUTED_VALUE"""),"")</f>
        <v/>
      </c>
      <c r="X344" s="3" t="str">
        <f ca="1">IFERROR(__xludf.DUMMYFUNCTION("""COMPUTED_VALUE"""),"")</f>
        <v/>
      </c>
      <c r="Y344" s="8" t="str">
        <f ca="1">IFERROR(__xludf.DUMMYFUNCTION("""COMPUTED_VALUE"""),"")</f>
        <v/>
      </c>
      <c r="Z344" s="3" t="str">
        <f ca="1">IFERROR(__xludf.DUMMYFUNCTION("""COMPUTED_VALUE"""),"")</f>
        <v/>
      </c>
      <c r="AA344" s="3" t="str">
        <f ca="1">IFERROR(__xludf.DUMMYFUNCTION("""COMPUTED_VALUE"""),"")</f>
        <v/>
      </c>
      <c r="AB344" s="3" t="str">
        <f ca="1">IFERROR(__xludf.DUMMYFUNCTION("""COMPUTED_VALUE"""),"")</f>
        <v/>
      </c>
      <c r="AC344" s="3" t="str">
        <f ca="1">IFERROR(__xludf.DUMMYFUNCTION("""COMPUTED_VALUE"""),"")</f>
        <v/>
      </c>
      <c r="AD344" s="15" t="str">
        <f ca="1">IFERROR(__xludf.DUMMYFUNCTION("""COMPUTED_VALUE"""),"")</f>
        <v/>
      </c>
    </row>
    <row r="345" spans="1:30" ht="12.75">
      <c r="A345" t="str">
        <f ca="1">IFERROR(__xludf.DUMMYFUNCTION("""COMPUTED_VALUE"""),"Switzerland")</f>
        <v>Switzerland</v>
      </c>
      <c r="B345" t="str">
        <f ca="1">IFERROR(__xludf.DUMMYFUNCTION("""COMPUTED_VALUE"""),"Europe")</f>
        <v>Europe</v>
      </c>
      <c r="C345" s="4" t="str">
        <f ca="1">IFERROR(__xludf.DUMMYFUNCTION("""COMPUTED_VALUE"""),"Doris Leuthard")</f>
        <v>Doris Leuthard</v>
      </c>
      <c r="D345" t="str">
        <f ca="1">IFERROR(__xludf.DUMMYFUNCTION("""COMPUTED_VALUE"""),"Head of both state and government")</f>
        <v>Head of both state and government</v>
      </c>
      <c r="E345" t="str">
        <f ca="1">IFERROR(__xludf.DUMMYFUNCTION("""COMPUTED_VALUE"""),"Female")</f>
        <v>Female</v>
      </c>
      <c r="F345" s="1">
        <f ca="1">IFERROR(__xludf.DUMMYFUNCTION("""COMPUTED_VALUE"""),54)</f>
        <v>54</v>
      </c>
      <c r="G345" t="str">
        <f ca="1">IFERROR(__xludf.DUMMYFUNCTION("""COMPUTED_VALUE"""),"President")</f>
        <v>President</v>
      </c>
      <c r="H345" s="10">
        <f ca="1">IFERROR(__xludf.DUMMYFUNCTION("""COMPUTED_VALUE"""),0)</f>
        <v>0</v>
      </c>
      <c r="I345" s="7" t="str">
        <f ca="1">IFERROR(__xludf.DUMMYFUNCTION("""COMPUTED_VALUE"""),"")</f>
        <v/>
      </c>
      <c r="J345" s="12" t="str">
        <f ca="1">IFERROR(__xludf.DUMMYFUNCTION("""COMPUTED_VALUE"""),"")</f>
        <v/>
      </c>
      <c r="K345" s="8" t="str">
        <f ca="1">IFERROR(__xludf.DUMMYFUNCTION("""COMPUTED_VALUE"""),"")</f>
        <v/>
      </c>
      <c r="L345" s="12" t="str">
        <f ca="1">IFERROR(__xludf.DUMMYFUNCTION("""COMPUTED_VALUE"""),"")</f>
        <v/>
      </c>
      <c r="M345" s="12" t="str">
        <f ca="1">IFERROR(__xludf.DUMMYFUNCTION("""COMPUTED_VALUE"""),"")</f>
        <v/>
      </c>
      <c r="N345" s="12" t="str">
        <f ca="1">IFERROR(__xludf.DUMMYFUNCTION("""COMPUTED_VALUE"""),"")</f>
        <v/>
      </c>
      <c r="O345" s="8" t="str">
        <f ca="1">IFERROR(__xludf.DUMMYFUNCTION("""COMPUTED_VALUE"""),"")</f>
        <v/>
      </c>
      <c r="P345" s="12" t="str">
        <f ca="1">IFERROR(__xludf.DUMMYFUNCTION("""COMPUTED_VALUE"""),"")</f>
        <v/>
      </c>
      <c r="Q345" s="12" t="str">
        <f ca="1">IFERROR(__xludf.DUMMYFUNCTION("""COMPUTED_VALUE"""),"")</f>
        <v/>
      </c>
      <c r="R345" s="8" t="str">
        <f ca="1">IFERROR(__xludf.DUMMYFUNCTION("""COMPUTED_VALUE"""),"")</f>
        <v/>
      </c>
      <c r="S345" s="3" t="str">
        <f ca="1">IFERROR(__xludf.DUMMYFUNCTION("""COMPUTED_VALUE"""),"")</f>
        <v/>
      </c>
      <c r="T345" s="8" t="str">
        <f ca="1">IFERROR(__xludf.DUMMYFUNCTION("""COMPUTED_VALUE"""),"")</f>
        <v/>
      </c>
      <c r="U345" s="3" t="str">
        <f ca="1">IFERROR(__xludf.DUMMYFUNCTION("""COMPUTED_VALUE"""),"")</f>
        <v/>
      </c>
      <c r="V345" s="8" t="str">
        <f ca="1">IFERROR(__xludf.DUMMYFUNCTION("""COMPUTED_VALUE"""),"")</f>
        <v/>
      </c>
      <c r="W345" s="3" t="str">
        <f ca="1">IFERROR(__xludf.DUMMYFUNCTION("""COMPUTED_VALUE"""),"")</f>
        <v/>
      </c>
      <c r="X345" s="3" t="str">
        <f ca="1">IFERROR(__xludf.DUMMYFUNCTION("""COMPUTED_VALUE"""),"")</f>
        <v/>
      </c>
      <c r="Y345" s="8" t="str">
        <f ca="1">IFERROR(__xludf.DUMMYFUNCTION("""COMPUTED_VALUE"""),"")</f>
        <v/>
      </c>
      <c r="Z345" s="3" t="str">
        <f ca="1">IFERROR(__xludf.DUMMYFUNCTION("""COMPUTED_VALUE"""),"")</f>
        <v/>
      </c>
      <c r="AA345" s="3" t="str">
        <f ca="1">IFERROR(__xludf.DUMMYFUNCTION("""COMPUTED_VALUE"""),"")</f>
        <v/>
      </c>
      <c r="AB345" s="3" t="str">
        <f ca="1">IFERROR(__xludf.DUMMYFUNCTION("""COMPUTED_VALUE"""),"")</f>
        <v/>
      </c>
      <c r="AC345" s="3" t="str">
        <f ca="1">IFERROR(__xludf.DUMMYFUNCTION("""COMPUTED_VALUE"""),"")</f>
        <v/>
      </c>
      <c r="AD345" s="15" t="str">
        <f ca="1">IFERROR(__xludf.DUMMYFUNCTION("""COMPUTED_VALUE"""),"")</f>
        <v/>
      </c>
    </row>
    <row r="346" spans="1:30" ht="12.75">
      <c r="A346" t="str">
        <f ca="1">IFERROR(__xludf.DUMMYFUNCTION("""COMPUTED_VALUE"""),"Syria")</f>
        <v>Syria</v>
      </c>
      <c r="B346" t="str">
        <f ca="1">IFERROR(__xludf.DUMMYFUNCTION("""COMPUTED_VALUE"""),"Asia")</f>
        <v>Asia</v>
      </c>
      <c r="C346" s="4" t="str">
        <f ca="1">IFERROR(__xludf.DUMMYFUNCTION("""COMPUTED_VALUE"""),"Imad Khamis")</f>
        <v>Imad Khamis</v>
      </c>
      <c r="D346" t="str">
        <f ca="1">IFERROR(__xludf.DUMMYFUNCTION("""COMPUTED_VALUE"""),"Head of government")</f>
        <v>Head of government</v>
      </c>
      <c r="E346" t="str">
        <f ca="1">IFERROR(__xludf.DUMMYFUNCTION("""COMPUTED_VALUE"""),"Male")</f>
        <v>Male</v>
      </c>
      <c r="F346" s="1">
        <f ca="1">IFERROR(__xludf.DUMMYFUNCTION("""COMPUTED_VALUE"""),56)</f>
        <v>56</v>
      </c>
      <c r="G346" t="str">
        <f ca="1">IFERROR(__xludf.DUMMYFUNCTION("""COMPUTED_VALUE"""),"Prime Minister")</f>
        <v>Prime Minister</v>
      </c>
      <c r="H346" s="10">
        <f ca="1">IFERROR(__xludf.DUMMYFUNCTION("""COMPUTED_VALUE"""),0)</f>
        <v>0</v>
      </c>
      <c r="I346" s="7" t="str">
        <f ca="1">IFERROR(__xludf.DUMMYFUNCTION("""COMPUTED_VALUE"""),"")</f>
        <v/>
      </c>
      <c r="J346" s="12" t="str">
        <f ca="1">IFERROR(__xludf.DUMMYFUNCTION("""COMPUTED_VALUE"""),"")</f>
        <v/>
      </c>
      <c r="K346" s="8" t="str">
        <f ca="1">IFERROR(__xludf.DUMMYFUNCTION("""COMPUTED_VALUE"""),"")</f>
        <v/>
      </c>
      <c r="L346" s="12" t="str">
        <f ca="1">IFERROR(__xludf.DUMMYFUNCTION("""COMPUTED_VALUE"""),"")</f>
        <v/>
      </c>
      <c r="M346" s="12" t="str">
        <f ca="1">IFERROR(__xludf.DUMMYFUNCTION("""COMPUTED_VALUE"""),"")</f>
        <v/>
      </c>
      <c r="N346" s="12" t="str">
        <f ca="1">IFERROR(__xludf.DUMMYFUNCTION("""COMPUTED_VALUE"""),"")</f>
        <v/>
      </c>
      <c r="O346" s="8" t="str">
        <f ca="1">IFERROR(__xludf.DUMMYFUNCTION("""COMPUTED_VALUE"""),"")</f>
        <v/>
      </c>
      <c r="P346" s="12" t="str">
        <f ca="1">IFERROR(__xludf.DUMMYFUNCTION("""COMPUTED_VALUE"""),"")</f>
        <v/>
      </c>
      <c r="Q346" s="12" t="str">
        <f ca="1">IFERROR(__xludf.DUMMYFUNCTION("""COMPUTED_VALUE"""),"")</f>
        <v/>
      </c>
      <c r="R346" s="8" t="str">
        <f ca="1">IFERROR(__xludf.DUMMYFUNCTION("""COMPUTED_VALUE"""),"")</f>
        <v/>
      </c>
      <c r="S346" s="3" t="str">
        <f ca="1">IFERROR(__xludf.DUMMYFUNCTION("""COMPUTED_VALUE"""),"")</f>
        <v/>
      </c>
      <c r="T346" s="8" t="str">
        <f ca="1">IFERROR(__xludf.DUMMYFUNCTION("""COMPUTED_VALUE"""),"")</f>
        <v/>
      </c>
      <c r="U346" s="3" t="str">
        <f ca="1">IFERROR(__xludf.DUMMYFUNCTION("""COMPUTED_VALUE"""),"")</f>
        <v/>
      </c>
      <c r="V346" s="8" t="str">
        <f ca="1">IFERROR(__xludf.DUMMYFUNCTION("""COMPUTED_VALUE"""),"")</f>
        <v/>
      </c>
      <c r="W346" s="3" t="str">
        <f ca="1">IFERROR(__xludf.DUMMYFUNCTION("""COMPUTED_VALUE"""),"")</f>
        <v/>
      </c>
      <c r="X346" s="3" t="str">
        <f ca="1">IFERROR(__xludf.DUMMYFUNCTION("""COMPUTED_VALUE"""),"")</f>
        <v/>
      </c>
      <c r="Y346" s="8" t="str">
        <f ca="1">IFERROR(__xludf.DUMMYFUNCTION("""COMPUTED_VALUE"""),"")</f>
        <v/>
      </c>
      <c r="Z346" s="3" t="str">
        <f ca="1">IFERROR(__xludf.DUMMYFUNCTION("""COMPUTED_VALUE"""),"")</f>
        <v/>
      </c>
      <c r="AA346" s="3" t="str">
        <f ca="1">IFERROR(__xludf.DUMMYFUNCTION("""COMPUTED_VALUE"""),"")</f>
        <v/>
      </c>
      <c r="AB346" s="3" t="str">
        <f ca="1">IFERROR(__xludf.DUMMYFUNCTION("""COMPUTED_VALUE"""),"")</f>
        <v/>
      </c>
      <c r="AC346" s="3" t="str">
        <f ca="1">IFERROR(__xludf.DUMMYFUNCTION("""COMPUTED_VALUE"""),"")</f>
        <v/>
      </c>
      <c r="AD346" s="15" t="str">
        <f ca="1">IFERROR(__xludf.DUMMYFUNCTION("""COMPUTED_VALUE"""),"")</f>
        <v/>
      </c>
    </row>
    <row r="347" spans="1:30" ht="12.75">
      <c r="A347" t="str">
        <f ca="1">IFERROR(__xludf.DUMMYFUNCTION("""COMPUTED_VALUE"""),"Syria")</f>
        <v>Syria</v>
      </c>
      <c r="B347" t="str">
        <f ca="1">IFERROR(__xludf.DUMMYFUNCTION("""COMPUTED_VALUE"""),"Asia")</f>
        <v>Asia</v>
      </c>
      <c r="C347" s="4" t="str">
        <f ca="1">IFERROR(__xludf.DUMMYFUNCTION("""COMPUTED_VALUE"""),"Bashar al-Assad")</f>
        <v>Bashar al-Assad</v>
      </c>
      <c r="D347" t="str">
        <f ca="1">IFERROR(__xludf.DUMMYFUNCTION("""COMPUTED_VALUE"""),"Head of state")</f>
        <v>Head of state</v>
      </c>
      <c r="E347" t="str">
        <f ca="1">IFERROR(__xludf.DUMMYFUNCTION("""COMPUTED_VALUE"""),"Male")</f>
        <v>Male</v>
      </c>
      <c r="F347" s="1">
        <f ca="1">IFERROR(__xludf.DUMMYFUNCTION("""COMPUTED_VALUE"""),52)</f>
        <v>52</v>
      </c>
      <c r="G347" t="str">
        <f ca="1">IFERROR(__xludf.DUMMYFUNCTION("""COMPUTED_VALUE"""),"President")</f>
        <v>President</v>
      </c>
      <c r="H347" s="10">
        <f ca="1">IFERROR(__xludf.DUMMYFUNCTION("""COMPUTED_VALUE"""),0)</f>
        <v>0</v>
      </c>
      <c r="I347" s="7" t="str">
        <f ca="1">IFERROR(__xludf.DUMMYFUNCTION("""COMPUTED_VALUE"""),"")</f>
        <v/>
      </c>
      <c r="J347" s="12" t="str">
        <f ca="1">IFERROR(__xludf.DUMMYFUNCTION("""COMPUTED_VALUE"""),"")</f>
        <v/>
      </c>
      <c r="K347" s="8" t="str">
        <f ca="1">IFERROR(__xludf.DUMMYFUNCTION("""COMPUTED_VALUE"""),"")</f>
        <v/>
      </c>
      <c r="L347" s="12" t="str">
        <f ca="1">IFERROR(__xludf.DUMMYFUNCTION("""COMPUTED_VALUE"""),"")</f>
        <v/>
      </c>
      <c r="M347" s="12" t="str">
        <f ca="1">IFERROR(__xludf.DUMMYFUNCTION("""COMPUTED_VALUE"""),"")</f>
        <v/>
      </c>
      <c r="N347" s="12" t="str">
        <f ca="1">IFERROR(__xludf.DUMMYFUNCTION("""COMPUTED_VALUE"""),"")</f>
        <v/>
      </c>
      <c r="O347" s="8" t="str">
        <f ca="1">IFERROR(__xludf.DUMMYFUNCTION("""COMPUTED_VALUE"""),"")</f>
        <v/>
      </c>
      <c r="P347" s="12" t="str">
        <f ca="1">IFERROR(__xludf.DUMMYFUNCTION("""COMPUTED_VALUE"""),"")</f>
        <v/>
      </c>
      <c r="Q347" s="12" t="str">
        <f ca="1">IFERROR(__xludf.DUMMYFUNCTION("""COMPUTED_VALUE"""),"")</f>
        <v/>
      </c>
      <c r="R347" s="8" t="str">
        <f ca="1">IFERROR(__xludf.DUMMYFUNCTION("""COMPUTED_VALUE"""),"")</f>
        <v/>
      </c>
      <c r="S347" s="3" t="str">
        <f ca="1">IFERROR(__xludf.DUMMYFUNCTION("""COMPUTED_VALUE"""),"")</f>
        <v/>
      </c>
      <c r="T347" s="8" t="str">
        <f ca="1">IFERROR(__xludf.DUMMYFUNCTION("""COMPUTED_VALUE"""),"")</f>
        <v/>
      </c>
      <c r="U347" s="3" t="str">
        <f ca="1">IFERROR(__xludf.DUMMYFUNCTION("""COMPUTED_VALUE"""),"")</f>
        <v/>
      </c>
      <c r="V347" s="8" t="str">
        <f ca="1">IFERROR(__xludf.DUMMYFUNCTION("""COMPUTED_VALUE"""),"")</f>
        <v/>
      </c>
      <c r="W347" s="3" t="str">
        <f ca="1">IFERROR(__xludf.DUMMYFUNCTION("""COMPUTED_VALUE"""),"")</f>
        <v/>
      </c>
      <c r="X347" s="3" t="str">
        <f ca="1">IFERROR(__xludf.DUMMYFUNCTION("""COMPUTED_VALUE"""),"")</f>
        <v/>
      </c>
      <c r="Y347" s="8" t="str">
        <f ca="1">IFERROR(__xludf.DUMMYFUNCTION("""COMPUTED_VALUE"""),"")</f>
        <v/>
      </c>
      <c r="Z347" s="3" t="str">
        <f ca="1">IFERROR(__xludf.DUMMYFUNCTION("""COMPUTED_VALUE"""),"")</f>
        <v/>
      </c>
      <c r="AA347" s="3" t="str">
        <f ca="1">IFERROR(__xludf.DUMMYFUNCTION("""COMPUTED_VALUE"""),"")</f>
        <v/>
      </c>
      <c r="AB347" s="3" t="str">
        <f ca="1">IFERROR(__xludf.DUMMYFUNCTION("""COMPUTED_VALUE"""),"")</f>
        <v/>
      </c>
      <c r="AC347" s="3" t="str">
        <f ca="1">IFERROR(__xludf.DUMMYFUNCTION("""COMPUTED_VALUE"""),"")</f>
        <v/>
      </c>
      <c r="AD347" s="15" t="str">
        <f ca="1">IFERROR(__xludf.DUMMYFUNCTION("""COMPUTED_VALUE"""),"")</f>
        <v/>
      </c>
    </row>
    <row r="348" spans="1:30" ht="12.75">
      <c r="A348" t="str">
        <f ca="1">IFERROR(__xludf.DUMMYFUNCTION("""COMPUTED_VALUE"""),"Tajikistan")</f>
        <v>Tajikistan</v>
      </c>
      <c r="B348" t="str">
        <f ca="1">IFERROR(__xludf.DUMMYFUNCTION("""COMPUTED_VALUE"""),"Asia")</f>
        <v>Asia</v>
      </c>
      <c r="C348" s="4" t="str">
        <f ca="1">IFERROR(__xludf.DUMMYFUNCTION("""COMPUTED_VALUE"""),"Kokhir Rasulzoda")</f>
        <v>Kokhir Rasulzoda</v>
      </c>
      <c r="D348" t="str">
        <f ca="1">IFERROR(__xludf.DUMMYFUNCTION("""COMPUTED_VALUE"""),"Head of government")</f>
        <v>Head of government</v>
      </c>
      <c r="E348" t="str">
        <f ca="1">IFERROR(__xludf.DUMMYFUNCTION("""COMPUTED_VALUE"""),"Male")</f>
        <v>Male</v>
      </c>
      <c r="F348" s="1">
        <f ca="1">IFERROR(__xludf.DUMMYFUNCTION("""COMPUTED_VALUE"""),56)</f>
        <v>56</v>
      </c>
      <c r="G348" t="str">
        <f ca="1">IFERROR(__xludf.DUMMYFUNCTION("""COMPUTED_VALUE"""),"Prime Minister")</f>
        <v>Prime Minister</v>
      </c>
      <c r="H348" s="10">
        <f ca="1">IFERROR(__xludf.DUMMYFUNCTION("""COMPUTED_VALUE"""),0)</f>
        <v>0</v>
      </c>
      <c r="I348" s="7" t="str">
        <f ca="1">IFERROR(__xludf.DUMMYFUNCTION("""COMPUTED_VALUE"""),"")</f>
        <v/>
      </c>
      <c r="J348" s="12" t="str">
        <f ca="1">IFERROR(__xludf.DUMMYFUNCTION("""COMPUTED_VALUE"""),"")</f>
        <v/>
      </c>
      <c r="K348" s="8" t="str">
        <f ca="1">IFERROR(__xludf.DUMMYFUNCTION("""COMPUTED_VALUE"""),"")</f>
        <v/>
      </c>
      <c r="L348" s="12" t="str">
        <f ca="1">IFERROR(__xludf.DUMMYFUNCTION("""COMPUTED_VALUE"""),"")</f>
        <v/>
      </c>
      <c r="M348" s="12" t="str">
        <f ca="1">IFERROR(__xludf.DUMMYFUNCTION("""COMPUTED_VALUE"""),"")</f>
        <v/>
      </c>
      <c r="N348" s="12" t="str">
        <f ca="1">IFERROR(__xludf.DUMMYFUNCTION("""COMPUTED_VALUE"""),"")</f>
        <v/>
      </c>
      <c r="O348" s="8" t="str">
        <f ca="1">IFERROR(__xludf.DUMMYFUNCTION("""COMPUTED_VALUE"""),"")</f>
        <v/>
      </c>
      <c r="P348" s="12" t="str">
        <f ca="1">IFERROR(__xludf.DUMMYFUNCTION("""COMPUTED_VALUE"""),"")</f>
        <v/>
      </c>
      <c r="Q348" s="12" t="str">
        <f ca="1">IFERROR(__xludf.DUMMYFUNCTION("""COMPUTED_VALUE"""),"")</f>
        <v/>
      </c>
      <c r="R348" s="8" t="str">
        <f ca="1">IFERROR(__xludf.DUMMYFUNCTION("""COMPUTED_VALUE"""),"")</f>
        <v/>
      </c>
      <c r="S348" s="3" t="str">
        <f ca="1">IFERROR(__xludf.DUMMYFUNCTION("""COMPUTED_VALUE"""),"")</f>
        <v/>
      </c>
      <c r="T348" s="8" t="str">
        <f ca="1">IFERROR(__xludf.DUMMYFUNCTION("""COMPUTED_VALUE"""),"")</f>
        <v/>
      </c>
      <c r="U348" s="3" t="str">
        <f ca="1">IFERROR(__xludf.DUMMYFUNCTION("""COMPUTED_VALUE"""),"")</f>
        <v/>
      </c>
      <c r="V348" s="8" t="str">
        <f ca="1">IFERROR(__xludf.DUMMYFUNCTION("""COMPUTED_VALUE"""),"")</f>
        <v/>
      </c>
      <c r="W348" s="3" t="str">
        <f ca="1">IFERROR(__xludf.DUMMYFUNCTION("""COMPUTED_VALUE"""),"")</f>
        <v/>
      </c>
      <c r="X348" s="3" t="str">
        <f ca="1">IFERROR(__xludf.DUMMYFUNCTION("""COMPUTED_VALUE"""),"")</f>
        <v/>
      </c>
      <c r="Y348" s="8" t="str">
        <f ca="1">IFERROR(__xludf.DUMMYFUNCTION("""COMPUTED_VALUE"""),"")</f>
        <v/>
      </c>
      <c r="Z348" s="3" t="str">
        <f ca="1">IFERROR(__xludf.DUMMYFUNCTION("""COMPUTED_VALUE"""),"")</f>
        <v/>
      </c>
      <c r="AA348" s="3" t="str">
        <f ca="1">IFERROR(__xludf.DUMMYFUNCTION("""COMPUTED_VALUE"""),"")</f>
        <v/>
      </c>
      <c r="AB348" s="3" t="str">
        <f ca="1">IFERROR(__xludf.DUMMYFUNCTION("""COMPUTED_VALUE"""),"")</f>
        <v/>
      </c>
      <c r="AC348" s="3" t="str">
        <f ca="1">IFERROR(__xludf.DUMMYFUNCTION("""COMPUTED_VALUE"""),"")</f>
        <v/>
      </c>
      <c r="AD348" s="15" t="str">
        <f ca="1">IFERROR(__xludf.DUMMYFUNCTION("""COMPUTED_VALUE"""),"")</f>
        <v/>
      </c>
    </row>
    <row r="349" spans="1:30" ht="12.75">
      <c r="A349" t="str">
        <f ca="1">IFERROR(__xludf.DUMMYFUNCTION("""COMPUTED_VALUE"""),"Tajikistan")</f>
        <v>Tajikistan</v>
      </c>
      <c r="B349" t="str">
        <f ca="1">IFERROR(__xludf.DUMMYFUNCTION("""COMPUTED_VALUE"""),"Asia")</f>
        <v>Asia</v>
      </c>
      <c r="C349" s="4" t="str">
        <f ca="1">IFERROR(__xludf.DUMMYFUNCTION("""COMPUTED_VALUE"""),"Emomali Rahmon")</f>
        <v>Emomali Rahmon</v>
      </c>
      <c r="D349" t="str">
        <f ca="1">IFERROR(__xludf.DUMMYFUNCTION("""COMPUTED_VALUE"""),"Head of state")</f>
        <v>Head of state</v>
      </c>
      <c r="E349" t="str">
        <f ca="1">IFERROR(__xludf.DUMMYFUNCTION("""COMPUTED_VALUE"""),"Male")</f>
        <v>Male</v>
      </c>
      <c r="F349" s="1">
        <f ca="1">IFERROR(__xludf.DUMMYFUNCTION("""COMPUTED_VALUE"""),65)</f>
        <v>65</v>
      </c>
      <c r="G349" t="str">
        <f ca="1">IFERROR(__xludf.DUMMYFUNCTION("""COMPUTED_VALUE"""),"President")</f>
        <v>President</v>
      </c>
      <c r="H349" s="10">
        <f ca="1">IFERROR(__xludf.DUMMYFUNCTION("""COMPUTED_VALUE"""),0)</f>
        <v>0</v>
      </c>
      <c r="I349" s="7" t="str">
        <f ca="1">IFERROR(__xludf.DUMMYFUNCTION("""COMPUTED_VALUE"""),"")</f>
        <v/>
      </c>
      <c r="J349" s="12" t="str">
        <f ca="1">IFERROR(__xludf.DUMMYFUNCTION("""COMPUTED_VALUE"""),"")</f>
        <v/>
      </c>
      <c r="K349" s="8" t="str">
        <f ca="1">IFERROR(__xludf.DUMMYFUNCTION("""COMPUTED_VALUE"""),"")</f>
        <v/>
      </c>
      <c r="L349" s="12" t="str">
        <f ca="1">IFERROR(__xludf.DUMMYFUNCTION("""COMPUTED_VALUE"""),"")</f>
        <v/>
      </c>
      <c r="M349" s="12" t="str">
        <f ca="1">IFERROR(__xludf.DUMMYFUNCTION("""COMPUTED_VALUE"""),"")</f>
        <v/>
      </c>
      <c r="N349" s="12" t="str">
        <f ca="1">IFERROR(__xludf.DUMMYFUNCTION("""COMPUTED_VALUE"""),"")</f>
        <v/>
      </c>
      <c r="O349" s="8" t="str">
        <f ca="1">IFERROR(__xludf.DUMMYFUNCTION("""COMPUTED_VALUE"""),"")</f>
        <v/>
      </c>
      <c r="P349" s="12" t="str">
        <f ca="1">IFERROR(__xludf.DUMMYFUNCTION("""COMPUTED_VALUE"""),"")</f>
        <v/>
      </c>
      <c r="Q349" s="12" t="str">
        <f ca="1">IFERROR(__xludf.DUMMYFUNCTION("""COMPUTED_VALUE"""),"")</f>
        <v/>
      </c>
      <c r="R349" s="8" t="str">
        <f ca="1">IFERROR(__xludf.DUMMYFUNCTION("""COMPUTED_VALUE"""),"")</f>
        <v/>
      </c>
      <c r="S349" s="3" t="str">
        <f ca="1">IFERROR(__xludf.DUMMYFUNCTION("""COMPUTED_VALUE"""),"")</f>
        <v/>
      </c>
      <c r="T349" s="8" t="str">
        <f ca="1">IFERROR(__xludf.DUMMYFUNCTION("""COMPUTED_VALUE"""),"")</f>
        <v/>
      </c>
      <c r="U349" s="3" t="str">
        <f ca="1">IFERROR(__xludf.DUMMYFUNCTION("""COMPUTED_VALUE"""),"")</f>
        <v/>
      </c>
      <c r="V349" s="8" t="str">
        <f ca="1">IFERROR(__xludf.DUMMYFUNCTION("""COMPUTED_VALUE"""),"")</f>
        <v/>
      </c>
      <c r="W349" s="3" t="str">
        <f ca="1">IFERROR(__xludf.DUMMYFUNCTION("""COMPUTED_VALUE"""),"")</f>
        <v/>
      </c>
      <c r="X349" s="3" t="str">
        <f ca="1">IFERROR(__xludf.DUMMYFUNCTION("""COMPUTED_VALUE"""),"")</f>
        <v/>
      </c>
      <c r="Y349" s="8" t="str">
        <f ca="1">IFERROR(__xludf.DUMMYFUNCTION("""COMPUTED_VALUE"""),"")</f>
        <v/>
      </c>
      <c r="Z349" s="3" t="str">
        <f ca="1">IFERROR(__xludf.DUMMYFUNCTION("""COMPUTED_VALUE"""),"")</f>
        <v/>
      </c>
      <c r="AA349" s="3" t="str">
        <f ca="1">IFERROR(__xludf.DUMMYFUNCTION("""COMPUTED_VALUE"""),"")</f>
        <v/>
      </c>
      <c r="AB349" s="3" t="str">
        <f ca="1">IFERROR(__xludf.DUMMYFUNCTION("""COMPUTED_VALUE"""),"")</f>
        <v/>
      </c>
      <c r="AC349" s="3" t="str">
        <f ca="1">IFERROR(__xludf.DUMMYFUNCTION("""COMPUTED_VALUE"""),"")</f>
        <v/>
      </c>
      <c r="AD349" s="15" t="str">
        <f ca="1">IFERROR(__xludf.DUMMYFUNCTION("""COMPUTED_VALUE"""),"")</f>
        <v/>
      </c>
    </row>
    <row r="350" spans="1:30" ht="12.75">
      <c r="A350" t="str">
        <f ca="1">IFERROR(__xludf.DUMMYFUNCTION("""COMPUTED_VALUE"""),"Tanzania")</f>
        <v>Tanzania</v>
      </c>
      <c r="B350" t="str">
        <f ca="1">IFERROR(__xludf.DUMMYFUNCTION("""COMPUTED_VALUE"""),"Africa")</f>
        <v>Africa</v>
      </c>
      <c r="C350" s="4" t="str">
        <f ca="1">IFERROR(__xludf.DUMMYFUNCTION("""COMPUTED_VALUE"""),"Kassim Majaliwa")</f>
        <v>Kassim Majaliwa</v>
      </c>
      <c r="D350" t="str">
        <f ca="1">IFERROR(__xludf.DUMMYFUNCTION("""COMPUTED_VALUE"""),"Head of government")</f>
        <v>Head of government</v>
      </c>
      <c r="E350" t="str">
        <f ca="1">IFERROR(__xludf.DUMMYFUNCTION("""COMPUTED_VALUE"""),"Male")</f>
        <v>Male</v>
      </c>
      <c r="F350" s="1">
        <f ca="1">IFERROR(__xludf.DUMMYFUNCTION("""COMPUTED_VALUE"""),56)</f>
        <v>56</v>
      </c>
      <c r="G350" t="str">
        <f ca="1">IFERROR(__xludf.DUMMYFUNCTION("""COMPUTED_VALUE"""),"Prime Minister")</f>
        <v>Prime Minister</v>
      </c>
      <c r="H350" s="10">
        <f ca="1">IFERROR(__xludf.DUMMYFUNCTION("""COMPUTED_VALUE"""),0)</f>
        <v>0</v>
      </c>
      <c r="I350" s="7" t="str">
        <f ca="1">IFERROR(__xludf.DUMMYFUNCTION("""COMPUTED_VALUE"""),"")</f>
        <v/>
      </c>
      <c r="J350" s="12" t="str">
        <f ca="1">IFERROR(__xludf.DUMMYFUNCTION("""COMPUTED_VALUE"""),"")</f>
        <v/>
      </c>
      <c r="K350" s="8" t="str">
        <f ca="1">IFERROR(__xludf.DUMMYFUNCTION("""COMPUTED_VALUE"""),"")</f>
        <v/>
      </c>
      <c r="L350" s="12" t="str">
        <f ca="1">IFERROR(__xludf.DUMMYFUNCTION("""COMPUTED_VALUE"""),"")</f>
        <v/>
      </c>
      <c r="M350" s="12" t="str">
        <f ca="1">IFERROR(__xludf.DUMMYFUNCTION("""COMPUTED_VALUE"""),"")</f>
        <v/>
      </c>
      <c r="N350" s="12" t="str">
        <f ca="1">IFERROR(__xludf.DUMMYFUNCTION("""COMPUTED_VALUE"""),"")</f>
        <v/>
      </c>
      <c r="O350" s="8" t="str">
        <f ca="1">IFERROR(__xludf.DUMMYFUNCTION("""COMPUTED_VALUE"""),"")</f>
        <v/>
      </c>
      <c r="P350" s="12" t="str">
        <f ca="1">IFERROR(__xludf.DUMMYFUNCTION("""COMPUTED_VALUE"""),"")</f>
        <v/>
      </c>
      <c r="Q350" s="12" t="str">
        <f ca="1">IFERROR(__xludf.DUMMYFUNCTION("""COMPUTED_VALUE"""),"")</f>
        <v/>
      </c>
      <c r="R350" s="8" t="str">
        <f ca="1">IFERROR(__xludf.DUMMYFUNCTION("""COMPUTED_VALUE"""),"")</f>
        <v/>
      </c>
      <c r="S350" s="3" t="str">
        <f ca="1">IFERROR(__xludf.DUMMYFUNCTION("""COMPUTED_VALUE"""),"")</f>
        <v/>
      </c>
      <c r="T350" s="8" t="str">
        <f ca="1">IFERROR(__xludf.DUMMYFUNCTION("""COMPUTED_VALUE"""),"")</f>
        <v/>
      </c>
      <c r="U350" s="3" t="str">
        <f ca="1">IFERROR(__xludf.DUMMYFUNCTION("""COMPUTED_VALUE"""),"")</f>
        <v/>
      </c>
      <c r="V350" s="8" t="str">
        <f ca="1">IFERROR(__xludf.DUMMYFUNCTION("""COMPUTED_VALUE"""),"")</f>
        <v/>
      </c>
      <c r="W350" s="3" t="str">
        <f ca="1">IFERROR(__xludf.DUMMYFUNCTION("""COMPUTED_VALUE"""),"")</f>
        <v/>
      </c>
      <c r="X350" s="3" t="str">
        <f ca="1">IFERROR(__xludf.DUMMYFUNCTION("""COMPUTED_VALUE"""),"")</f>
        <v/>
      </c>
      <c r="Y350" s="8" t="str">
        <f ca="1">IFERROR(__xludf.DUMMYFUNCTION("""COMPUTED_VALUE"""),"")</f>
        <v/>
      </c>
      <c r="Z350" s="3" t="str">
        <f ca="1">IFERROR(__xludf.DUMMYFUNCTION("""COMPUTED_VALUE"""),"")</f>
        <v/>
      </c>
      <c r="AA350" s="3" t="str">
        <f ca="1">IFERROR(__xludf.DUMMYFUNCTION("""COMPUTED_VALUE"""),"")</f>
        <v/>
      </c>
      <c r="AB350" s="3" t="str">
        <f ca="1">IFERROR(__xludf.DUMMYFUNCTION("""COMPUTED_VALUE"""),"")</f>
        <v/>
      </c>
      <c r="AC350" s="3" t="str">
        <f ca="1">IFERROR(__xludf.DUMMYFUNCTION("""COMPUTED_VALUE"""),"")</f>
        <v/>
      </c>
      <c r="AD350" s="15" t="str">
        <f ca="1">IFERROR(__xludf.DUMMYFUNCTION("""COMPUTED_VALUE"""),"")</f>
        <v/>
      </c>
    </row>
    <row r="351" spans="1:30" ht="12.75">
      <c r="A351" t="str">
        <f ca="1">IFERROR(__xludf.DUMMYFUNCTION("""COMPUTED_VALUE"""),"Thailand")</f>
        <v>Thailand</v>
      </c>
      <c r="B351" t="str">
        <f ca="1">IFERROR(__xludf.DUMMYFUNCTION("""COMPUTED_VALUE"""),"Asia")</f>
        <v>Asia</v>
      </c>
      <c r="C351" s="4" t="str">
        <f ca="1">IFERROR(__xludf.DUMMYFUNCTION("""COMPUTED_VALUE"""),"Prayut Chan-o-cha")</f>
        <v>Prayut Chan-o-cha</v>
      </c>
      <c r="D351" t="str">
        <f ca="1">IFERROR(__xludf.DUMMYFUNCTION("""COMPUTED_VALUE"""),"Head of government")</f>
        <v>Head of government</v>
      </c>
      <c r="E351" t="str">
        <f ca="1">IFERROR(__xludf.DUMMYFUNCTION("""COMPUTED_VALUE"""),"Male")</f>
        <v>Male</v>
      </c>
      <c r="F351" s="1">
        <f ca="1">IFERROR(__xludf.DUMMYFUNCTION("""COMPUTED_VALUE"""),63)</f>
        <v>63</v>
      </c>
      <c r="G351" t="str">
        <f ca="1">IFERROR(__xludf.DUMMYFUNCTION("""COMPUTED_VALUE"""),"Prime Minister")</f>
        <v>Prime Minister</v>
      </c>
      <c r="H351" s="10">
        <f ca="1">IFERROR(__xludf.DUMMYFUNCTION("""COMPUTED_VALUE"""),0)</f>
        <v>0</v>
      </c>
      <c r="I351" s="7" t="str">
        <f ca="1">IFERROR(__xludf.DUMMYFUNCTION("""COMPUTED_VALUE"""),"")</f>
        <v/>
      </c>
      <c r="J351" s="12" t="str">
        <f ca="1">IFERROR(__xludf.DUMMYFUNCTION("""COMPUTED_VALUE"""),"")</f>
        <v/>
      </c>
      <c r="K351" s="8" t="str">
        <f ca="1">IFERROR(__xludf.DUMMYFUNCTION("""COMPUTED_VALUE"""),"")</f>
        <v/>
      </c>
      <c r="L351" s="12" t="str">
        <f ca="1">IFERROR(__xludf.DUMMYFUNCTION("""COMPUTED_VALUE"""),"")</f>
        <v/>
      </c>
      <c r="M351" s="12" t="str">
        <f ca="1">IFERROR(__xludf.DUMMYFUNCTION("""COMPUTED_VALUE"""),"")</f>
        <v/>
      </c>
      <c r="N351" s="12" t="str">
        <f ca="1">IFERROR(__xludf.DUMMYFUNCTION("""COMPUTED_VALUE"""),"")</f>
        <v/>
      </c>
      <c r="O351" s="8" t="str">
        <f ca="1">IFERROR(__xludf.DUMMYFUNCTION("""COMPUTED_VALUE"""),"")</f>
        <v/>
      </c>
      <c r="P351" s="12" t="str">
        <f ca="1">IFERROR(__xludf.DUMMYFUNCTION("""COMPUTED_VALUE"""),"")</f>
        <v/>
      </c>
      <c r="Q351" s="12" t="str">
        <f ca="1">IFERROR(__xludf.DUMMYFUNCTION("""COMPUTED_VALUE"""),"")</f>
        <v/>
      </c>
      <c r="R351" s="8" t="str">
        <f ca="1">IFERROR(__xludf.DUMMYFUNCTION("""COMPUTED_VALUE"""),"")</f>
        <v/>
      </c>
      <c r="S351" s="3" t="str">
        <f ca="1">IFERROR(__xludf.DUMMYFUNCTION("""COMPUTED_VALUE"""),"")</f>
        <v/>
      </c>
      <c r="T351" s="8" t="str">
        <f ca="1">IFERROR(__xludf.DUMMYFUNCTION("""COMPUTED_VALUE"""),"")</f>
        <v/>
      </c>
      <c r="U351" s="3" t="str">
        <f ca="1">IFERROR(__xludf.DUMMYFUNCTION("""COMPUTED_VALUE"""),"")</f>
        <v/>
      </c>
      <c r="V351" s="8" t="str">
        <f ca="1">IFERROR(__xludf.DUMMYFUNCTION("""COMPUTED_VALUE"""),"")</f>
        <v/>
      </c>
      <c r="W351" s="3" t="str">
        <f ca="1">IFERROR(__xludf.DUMMYFUNCTION("""COMPUTED_VALUE"""),"")</f>
        <v/>
      </c>
      <c r="X351" s="3" t="str">
        <f ca="1">IFERROR(__xludf.DUMMYFUNCTION("""COMPUTED_VALUE"""),"")</f>
        <v/>
      </c>
      <c r="Y351" s="8" t="str">
        <f ca="1">IFERROR(__xludf.DUMMYFUNCTION("""COMPUTED_VALUE"""),"")</f>
        <v/>
      </c>
      <c r="Z351" s="3" t="str">
        <f ca="1">IFERROR(__xludf.DUMMYFUNCTION("""COMPUTED_VALUE"""),"")</f>
        <v/>
      </c>
      <c r="AA351" s="3" t="str">
        <f ca="1">IFERROR(__xludf.DUMMYFUNCTION("""COMPUTED_VALUE"""),"")</f>
        <v/>
      </c>
      <c r="AB351" s="3" t="str">
        <f ca="1">IFERROR(__xludf.DUMMYFUNCTION("""COMPUTED_VALUE"""),"")</f>
        <v/>
      </c>
      <c r="AC351" s="3" t="str">
        <f ca="1">IFERROR(__xludf.DUMMYFUNCTION("""COMPUTED_VALUE"""),"")</f>
        <v/>
      </c>
      <c r="AD351" s="15" t="str">
        <f ca="1">IFERROR(__xludf.DUMMYFUNCTION("""COMPUTED_VALUE"""),"")</f>
        <v/>
      </c>
    </row>
    <row r="352" spans="1:30" ht="12.75">
      <c r="A352" t="str">
        <f ca="1">IFERROR(__xludf.DUMMYFUNCTION("""COMPUTED_VALUE"""),"Thailand")</f>
        <v>Thailand</v>
      </c>
      <c r="B352" t="str">
        <f ca="1">IFERROR(__xludf.DUMMYFUNCTION("""COMPUTED_VALUE"""),"Asia")</f>
        <v>Asia</v>
      </c>
      <c r="C352" s="4" t="str">
        <f ca="1">IFERROR(__xludf.DUMMYFUNCTION("""COMPUTED_VALUE"""),"Maha Vajiralongkorn")</f>
        <v>Maha Vajiralongkorn</v>
      </c>
      <c r="D352" t="str">
        <f ca="1">IFERROR(__xludf.DUMMYFUNCTION("""COMPUTED_VALUE"""),"Head of state")</f>
        <v>Head of state</v>
      </c>
      <c r="E352" t="str">
        <f ca="1">IFERROR(__xludf.DUMMYFUNCTION("""COMPUTED_VALUE"""),"Male")</f>
        <v>Male</v>
      </c>
      <c r="F352" s="1">
        <f ca="1">IFERROR(__xludf.DUMMYFUNCTION("""COMPUTED_VALUE"""),65)</f>
        <v>65</v>
      </c>
      <c r="G352" t="str">
        <f ca="1">IFERROR(__xludf.DUMMYFUNCTION("""COMPUTED_VALUE"""),"King")</f>
        <v>King</v>
      </c>
      <c r="H352" s="10">
        <f ca="1">IFERROR(__xludf.DUMMYFUNCTION("""COMPUTED_VALUE"""),0)</f>
        <v>0</v>
      </c>
      <c r="I352" s="7" t="str">
        <f ca="1">IFERROR(__xludf.DUMMYFUNCTION("""COMPUTED_VALUE"""),"")</f>
        <v/>
      </c>
      <c r="J352" s="12" t="str">
        <f ca="1">IFERROR(__xludf.DUMMYFUNCTION("""COMPUTED_VALUE"""),"")</f>
        <v/>
      </c>
      <c r="K352" s="8" t="str">
        <f ca="1">IFERROR(__xludf.DUMMYFUNCTION("""COMPUTED_VALUE"""),"")</f>
        <v/>
      </c>
      <c r="L352" s="12" t="str">
        <f ca="1">IFERROR(__xludf.DUMMYFUNCTION("""COMPUTED_VALUE"""),"")</f>
        <v/>
      </c>
      <c r="M352" s="12" t="str">
        <f ca="1">IFERROR(__xludf.DUMMYFUNCTION("""COMPUTED_VALUE"""),"")</f>
        <v/>
      </c>
      <c r="N352" s="12" t="str">
        <f ca="1">IFERROR(__xludf.DUMMYFUNCTION("""COMPUTED_VALUE"""),"")</f>
        <v/>
      </c>
      <c r="O352" s="8" t="str">
        <f ca="1">IFERROR(__xludf.DUMMYFUNCTION("""COMPUTED_VALUE"""),"")</f>
        <v/>
      </c>
      <c r="P352" s="12" t="str">
        <f ca="1">IFERROR(__xludf.DUMMYFUNCTION("""COMPUTED_VALUE"""),"")</f>
        <v/>
      </c>
      <c r="Q352" s="12" t="str">
        <f ca="1">IFERROR(__xludf.DUMMYFUNCTION("""COMPUTED_VALUE"""),"")</f>
        <v/>
      </c>
      <c r="R352" s="8" t="str">
        <f ca="1">IFERROR(__xludf.DUMMYFUNCTION("""COMPUTED_VALUE"""),"")</f>
        <v/>
      </c>
      <c r="S352" s="3" t="str">
        <f ca="1">IFERROR(__xludf.DUMMYFUNCTION("""COMPUTED_VALUE"""),"")</f>
        <v/>
      </c>
      <c r="T352" s="8" t="str">
        <f ca="1">IFERROR(__xludf.DUMMYFUNCTION("""COMPUTED_VALUE"""),"")</f>
        <v/>
      </c>
      <c r="U352" s="3" t="str">
        <f ca="1">IFERROR(__xludf.DUMMYFUNCTION("""COMPUTED_VALUE"""),"")</f>
        <v/>
      </c>
      <c r="V352" s="8" t="str">
        <f ca="1">IFERROR(__xludf.DUMMYFUNCTION("""COMPUTED_VALUE"""),"")</f>
        <v/>
      </c>
      <c r="W352" s="3" t="str">
        <f ca="1">IFERROR(__xludf.DUMMYFUNCTION("""COMPUTED_VALUE"""),"")</f>
        <v/>
      </c>
      <c r="X352" s="3" t="str">
        <f ca="1">IFERROR(__xludf.DUMMYFUNCTION("""COMPUTED_VALUE"""),"")</f>
        <v/>
      </c>
      <c r="Y352" s="8" t="str">
        <f ca="1">IFERROR(__xludf.DUMMYFUNCTION("""COMPUTED_VALUE"""),"")</f>
        <v/>
      </c>
      <c r="Z352" s="3" t="str">
        <f ca="1">IFERROR(__xludf.DUMMYFUNCTION("""COMPUTED_VALUE"""),"")</f>
        <v/>
      </c>
      <c r="AA352" s="3" t="str">
        <f ca="1">IFERROR(__xludf.DUMMYFUNCTION("""COMPUTED_VALUE"""),"")</f>
        <v/>
      </c>
      <c r="AB352" s="3" t="str">
        <f ca="1">IFERROR(__xludf.DUMMYFUNCTION("""COMPUTED_VALUE"""),"")</f>
        <v/>
      </c>
      <c r="AC352" s="3" t="str">
        <f ca="1">IFERROR(__xludf.DUMMYFUNCTION("""COMPUTED_VALUE"""),"")</f>
        <v/>
      </c>
      <c r="AD352" s="15" t="str">
        <f ca="1">IFERROR(__xludf.DUMMYFUNCTION("""COMPUTED_VALUE"""),"")</f>
        <v/>
      </c>
    </row>
    <row r="353" spans="1:30" ht="12.75">
      <c r="A353" t="str">
        <f ca="1">IFERROR(__xludf.DUMMYFUNCTION("""COMPUTED_VALUE"""),"Timor-Leste")</f>
        <v>Timor-Leste</v>
      </c>
      <c r="B353" t="str">
        <f ca="1">IFERROR(__xludf.DUMMYFUNCTION("""COMPUTED_VALUE"""),"Asia")</f>
        <v>Asia</v>
      </c>
      <c r="C353" s="4" t="str">
        <f ca="1">IFERROR(__xludf.DUMMYFUNCTION("""COMPUTED_VALUE"""),"Mari Alkatiri")</f>
        <v>Mari Alkatiri</v>
      </c>
      <c r="D353" t="str">
        <f ca="1">IFERROR(__xludf.DUMMYFUNCTION("""COMPUTED_VALUE"""),"Head of government")</f>
        <v>Head of government</v>
      </c>
      <c r="E353" t="str">
        <f ca="1">IFERROR(__xludf.DUMMYFUNCTION("""COMPUTED_VALUE"""),"Male")</f>
        <v>Male</v>
      </c>
      <c r="F353" s="1">
        <f ca="1">IFERROR(__xludf.DUMMYFUNCTION("""COMPUTED_VALUE"""),68)</f>
        <v>68</v>
      </c>
      <c r="G353" t="str">
        <f ca="1">IFERROR(__xludf.DUMMYFUNCTION("""COMPUTED_VALUE"""),"Prime Minister")</f>
        <v>Prime Minister</v>
      </c>
      <c r="H353" s="10">
        <f ca="1">IFERROR(__xludf.DUMMYFUNCTION("""COMPUTED_VALUE"""),0)</f>
        <v>0</v>
      </c>
      <c r="I353" s="7" t="str">
        <f ca="1">IFERROR(__xludf.DUMMYFUNCTION("""COMPUTED_VALUE"""),"")</f>
        <v/>
      </c>
      <c r="J353" s="12" t="str">
        <f ca="1">IFERROR(__xludf.DUMMYFUNCTION("""COMPUTED_VALUE"""),"")</f>
        <v/>
      </c>
      <c r="K353" s="8" t="str">
        <f ca="1">IFERROR(__xludf.DUMMYFUNCTION("""COMPUTED_VALUE"""),"")</f>
        <v/>
      </c>
      <c r="L353" s="12" t="str">
        <f ca="1">IFERROR(__xludf.DUMMYFUNCTION("""COMPUTED_VALUE"""),"")</f>
        <v/>
      </c>
      <c r="M353" s="12" t="str">
        <f ca="1">IFERROR(__xludf.DUMMYFUNCTION("""COMPUTED_VALUE"""),"")</f>
        <v/>
      </c>
      <c r="N353" s="12" t="str">
        <f ca="1">IFERROR(__xludf.DUMMYFUNCTION("""COMPUTED_VALUE"""),"")</f>
        <v/>
      </c>
      <c r="O353" s="8" t="str">
        <f ca="1">IFERROR(__xludf.DUMMYFUNCTION("""COMPUTED_VALUE"""),"")</f>
        <v/>
      </c>
      <c r="P353" s="12" t="str">
        <f ca="1">IFERROR(__xludf.DUMMYFUNCTION("""COMPUTED_VALUE"""),"")</f>
        <v/>
      </c>
      <c r="Q353" s="12" t="str">
        <f ca="1">IFERROR(__xludf.DUMMYFUNCTION("""COMPUTED_VALUE"""),"")</f>
        <v/>
      </c>
      <c r="R353" s="8" t="str">
        <f ca="1">IFERROR(__xludf.DUMMYFUNCTION("""COMPUTED_VALUE"""),"")</f>
        <v/>
      </c>
      <c r="S353" s="3" t="str">
        <f ca="1">IFERROR(__xludf.DUMMYFUNCTION("""COMPUTED_VALUE"""),"")</f>
        <v/>
      </c>
      <c r="T353" s="8" t="str">
        <f ca="1">IFERROR(__xludf.DUMMYFUNCTION("""COMPUTED_VALUE"""),"")</f>
        <v/>
      </c>
      <c r="U353" s="3" t="str">
        <f ca="1">IFERROR(__xludf.DUMMYFUNCTION("""COMPUTED_VALUE"""),"")</f>
        <v/>
      </c>
      <c r="V353" s="8" t="str">
        <f ca="1">IFERROR(__xludf.DUMMYFUNCTION("""COMPUTED_VALUE"""),"")</f>
        <v/>
      </c>
      <c r="W353" s="3" t="str">
        <f ca="1">IFERROR(__xludf.DUMMYFUNCTION("""COMPUTED_VALUE"""),"")</f>
        <v/>
      </c>
      <c r="X353" s="3" t="str">
        <f ca="1">IFERROR(__xludf.DUMMYFUNCTION("""COMPUTED_VALUE"""),"")</f>
        <v/>
      </c>
      <c r="Y353" s="8" t="str">
        <f ca="1">IFERROR(__xludf.DUMMYFUNCTION("""COMPUTED_VALUE"""),"")</f>
        <v/>
      </c>
      <c r="Z353" s="3" t="str">
        <f ca="1">IFERROR(__xludf.DUMMYFUNCTION("""COMPUTED_VALUE"""),"")</f>
        <v/>
      </c>
      <c r="AA353" s="3" t="str">
        <f ca="1">IFERROR(__xludf.DUMMYFUNCTION("""COMPUTED_VALUE"""),"")</f>
        <v/>
      </c>
      <c r="AB353" s="3" t="str">
        <f ca="1">IFERROR(__xludf.DUMMYFUNCTION("""COMPUTED_VALUE"""),"")</f>
        <v/>
      </c>
      <c r="AC353" s="3" t="str">
        <f ca="1">IFERROR(__xludf.DUMMYFUNCTION("""COMPUTED_VALUE"""),"")</f>
        <v/>
      </c>
      <c r="AD353" s="15" t="str">
        <f ca="1">IFERROR(__xludf.DUMMYFUNCTION("""COMPUTED_VALUE"""),"")</f>
        <v/>
      </c>
    </row>
    <row r="354" spans="1:30" ht="12.75">
      <c r="A354" t="str">
        <f ca="1">IFERROR(__xludf.DUMMYFUNCTION("""COMPUTED_VALUE"""),"Timor-Leste")</f>
        <v>Timor-Leste</v>
      </c>
      <c r="B354" t="str">
        <f ca="1">IFERROR(__xludf.DUMMYFUNCTION("""COMPUTED_VALUE"""),"Asia")</f>
        <v>Asia</v>
      </c>
      <c r="C354" s="4" t="str">
        <f ca="1">IFERROR(__xludf.DUMMYFUNCTION("""COMPUTED_VALUE"""),"Francisco Guterres")</f>
        <v>Francisco Guterres</v>
      </c>
      <c r="D354" t="str">
        <f ca="1">IFERROR(__xludf.DUMMYFUNCTION("""COMPUTED_VALUE"""),"Head of state")</f>
        <v>Head of state</v>
      </c>
      <c r="E354" t="str">
        <f ca="1">IFERROR(__xludf.DUMMYFUNCTION("""COMPUTED_VALUE"""),"Male")</f>
        <v>Male</v>
      </c>
      <c r="F354" s="1">
        <f ca="1">IFERROR(__xludf.DUMMYFUNCTION("""COMPUTED_VALUE"""),63)</f>
        <v>63</v>
      </c>
      <c r="G354" t="str">
        <f ca="1">IFERROR(__xludf.DUMMYFUNCTION("""COMPUTED_VALUE"""),"President")</f>
        <v>President</v>
      </c>
      <c r="H354" s="10">
        <f ca="1">IFERROR(__xludf.DUMMYFUNCTION("""COMPUTED_VALUE"""),0)</f>
        <v>0</v>
      </c>
      <c r="I354" s="7" t="str">
        <f ca="1">IFERROR(__xludf.DUMMYFUNCTION("""COMPUTED_VALUE"""),"")</f>
        <v/>
      </c>
      <c r="J354" s="12" t="str">
        <f ca="1">IFERROR(__xludf.DUMMYFUNCTION("""COMPUTED_VALUE"""),"")</f>
        <v/>
      </c>
      <c r="K354" s="8" t="str">
        <f ca="1">IFERROR(__xludf.DUMMYFUNCTION("""COMPUTED_VALUE"""),"")</f>
        <v/>
      </c>
      <c r="L354" s="12" t="str">
        <f ca="1">IFERROR(__xludf.DUMMYFUNCTION("""COMPUTED_VALUE"""),"")</f>
        <v/>
      </c>
      <c r="M354" s="12" t="str">
        <f ca="1">IFERROR(__xludf.DUMMYFUNCTION("""COMPUTED_VALUE"""),"")</f>
        <v/>
      </c>
      <c r="N354" s="12" t="str">
        <f ca="1">IFERROR(__xludf.DUMMYFUNCTION("""COMPUTED_VALUE"""),"")</f>
        <v/>
      </c>
      <c r="O354" s="8" t="str">
        <f ca="1">IFERROR(__xludf.DUMMYFUNCTION("""COMPUTED_VALUE"""),"")</f>
        <v/>
      </c>
      <c r="P354" s="12" t="str">
        <f ca="1">IFERROR(__xludf.DUMMYFUNCTION("""COMPUTED_VALUE"""),"")</f>
        <v/>
      </c>
      <c r="Q354" s="12" t="str">
        <f ca="1">IFERROR(__xludf.DUMMYFUNCTION("""COMPUTED_VALUE"""),"")</f>
        <v/>
      </c>
      <c r="R354" s="8" t="str">
        <f ca="1">IFERROR(__xludf.DUMMYFUNCTION("""COMPUTED_VALUE"""),"")</f>
        <v/>
      </c>
      <c r="S354" s="3" t="str">
        <f ca="1">IFERROR(__xludf.DUMMYFUNCTION("""COMPUTED_VALUE"""),"")</f>
        <v/>
      </c>
      <c r="T354" s="8" t="str">
        <f ca="1">IFERROR(__xludf.DUMMYFUNCTION("""COMPUTED_VALUE"""),"")</f>
        <v/>
      </c>
      <c r="U354" s="3" t="str">
        <f ca="1">IFERROR(__xludf.DUMMYFUNCTION("""COMPUTED_VALUE"""),"")</f>
        <v/>
      </c>
      <c r="V354" s="8" t="str">
        <f ca="1">IFERROR(__xludf.DUMMYFUNCTION("""COMPUTED_VALUE"""),"")</f>
        <v/>
      </c>
      <c r="W354" s="3" t="str">
        <f ca="1">IFERROR(__xludf.DUMMYFUNCTION("""COMPUTED_VALUE"""),"")</f>
        <v/>
      </c>
      <c r="X354" s="3" t="str">
        <f ca="1">IFERROR(__xludf.DUMMYFUNCTION("""COMPUTED_VALUE"""),"")</f>
        <v/>
      </c>
      <c r="Y354" s="8" t="str">
        <f ca="1">IFERROR(__xludf.DUMMYFUNCTION("""COMPUTED_VALUE"""),"")</f>
        <v/>
      </c>
      <c r="Z354" s="3" t="str">
        <f ca="1">IFERROR(__xludf.DUMMYFUNCTION("""COMPUTED_VALUE"""),"")</f>
        <v/>
      </c>
      <c r="AA354" s="3" t="str">
        <f ca="1">IFERROR(__xludf.DUMMYFUNCTION("""COMPUTED_VALUE"""),"")</f>
        <v/>
      </c>
      <c r="AB354" s="3" t="str">
        <f ca="1">IFERROR(__xludf.DUMMYFUNCTION("""COMPUTED_VALUE"""),"")</f>
        <v/>
      </c>
      <c r="AC354" s="3" t="str">
        <f ca="1">IFERROR(__xludf.DUMMYFUNCTION("""COMPUTED_VALUE"""),"")</f>
        <v/>
      </c>
      <c r="AD354" s="15" t="str">
        <f ca="1">IFERROR(__xludf.DUMMYFUNCTION("""COMPUTED_VALUE"""),"")</f>
        <v/>
      </c>
    </row>
    <row r="355" spans="1:30" ht="12.75">
      <c r="A355" t="str">
        <f ca="1">IFERROR(__xludf.DUMMYFUNCTION("""COMPUTED_VALUE"""),"Togo")</f>
        <v>Togo</v>
      </c>
      <c r="B355" t="str">
        <f ca="1">IFERROR(__xludf.DUMMYFUNCTION("""COMPUTED_VALUE"""),"Africa")</f>
        <v>Africa</v>
      </c>
      <c r="C355" s="4" t="str">
        <f ca="1">IFERROR(__xludf.DUMMYFUNCTION("""COMPUTED_VALUE"""),"Komi Sélom Klassou")</f>
        <v>Komi Sélom Klassou</v>
      </c>
      <c r="D355" t="str">
        <f ca="1">IFERROR(__xludf.DUMMYFUNCTION("""COMPUTED_VALUE"""),"Head of government")</f>
        <v>Head of government</v>
      </c>
      <c r="E355" t="str">
        <f ca="1">IFERROR(__xludf.DUMMYFUNCTION("""COMPUTED_VALUE"""),"Male")</f>
        <v>Male</v>
      </c>
      <c r="F355" s="1">
        <f ca="1">IFERROR(__xludf.DUMMYFUNCTION("""COMPUTED_VALUE"""),57)</f>
        <v>57</v>
      </c>
      <c r="G355" t="str">
        <f ca="1">IFERROR(__xludf.DUMMYFUNCTION("""COMPUTED_VALUE"""),"Prime Minister")</f>
        <v>Prime Minister</v>
      </c>
      <c r="H355" s="10">
        <f ca="1">IFERROR(__xludf.DUMMYFUNCTION("""COMPUTED_VALUE"""),0)</f>
        <v>0</v>
      </c>
      <c r="I355" s="7" t="str">
        <f ca="1">IFERROR(__xludf.DUMMYFUNCTION("""COMPUTED_VALUE"""),"")</f>
        <v/>
      </c>
      <c r="J355" s="12" t="str">
        <f ca="1">IFERROR(__xludf.DUMMYFUNCTION("""COMPUTED_VALUE"""),"")</f>
        <v/>
      </c>
      <c r="K355" s="8" t="str">
        <f ca="1">IFERROR(__xludf.DUMMYFUNCTION("""COMPUTED_VALUE"""),"")</f>
        <v/>
      </c>
      <c r="L355" s="12" t="str">
        <f ca="1">IFERROR(__xludf.DUMMYFUNCTION("""COMPUTED_VALUE"""),"")</f>
        <v/>
      </c>
      <c r="M355" s="12" t="str">
        <f ca="1">IFERROR(__xludf.DUMMYFUNCTION("""COMPUTED_VALUE"""),"")</f>
        <v/>
      </c>
      <c r="N355" s="12" t="str">
        <f ca="1">IFERROR(__xludf.DUMMYFUNCTION("""COMPUTED_VALUE"""),"")</f>
        <v/>
      </c>
      <c r="O355" s="8" t="str">
        <f ca="1">IFERROR(__xludf.DUMMYFUNCTION("""COMPUTED_VALUE"""),"")</f>
        <v/>
      </c>
      <c r="P355" s="12" t="str">
        <f ca="1">IFERROR(__xludf.DUMMYFUNCTION("""COMPUTED_VALUE"""),"")</f>
        <v/>
      </c>
      <c r="Q355" s="12" t="str">
        <f ca="1">IFERROR(__xludf.DUMMYFUNCTION("""COMPUTED_VALUE"""),"")</f>
        <v/>
      </c>
      <c r="R355" s="8" t="str">
        <f ca="1">IFERROR(__xludf.DUMMYFUNCTION("""COMPUTED_VALUE"""),"")</f>
        <v/>
      </c>
      <c r="S355" s="3" t="str">
        <f ca="1">IFERROR(__xludf.DUMMYFUNCTION("""COMPUTED_VALUE"""),"")</f>
        <v/>
      </c>
      <c r="T355" s="8" t="str">
        <f ca="1">IFERROR(__xludf.DUMMYFUNCTION("""COMPUTED_VALUE"""),"")</f>
        <v/>
      </c>
      <c r="U355" s="3" t="str">
        <f ca="1">IFERROR(__xludf.DUMMYFUNCTION("""COMPUTED_VALUE"""),"")</f>
        <v/>
      </c>
      <c r="V355" s="8" t="str">
        <f ca="1">IFERROR(__xludf.DUMMYFUNCTION("""COMPUTED_VALUE"""),"")</f>
        <v/>
      </c>
      <c r="W355" s="3" t="str">
        <f ca="1">IFERROR(__xludf.DUMMYFUNCTION("""COMPUTED_VALUE"""),"")</f>
        <v/>
      </c>
      <c r="X355" s="3" t="str">
        <f ca="1">IFERROR(__xludf.DUMMYFUNCTION("""COMPUTED_VALUE"""),"")</f>
        <v/>
      </c>
      <c r="Y355" s="8" t="str">
        <f ca="1">IFERROR(__xludf.DUMMYFUNCTION("""COMPUTED_VALUE"""),"")</f>
        <v/>
      </c>
      <c r="Z355" s="3" t="str">
        <f ca="1">IFERROR(__xludf.DUMMYFUNCTION("""COMPUTED_VALUE"""),"")</f>
        <v/>
      </c>
      <c r="AA355" s="3" t="str">
        <f ca="1">IFERROR(__xludf.DUMMYFUNCTION("""COMPUTED_VALUE"""),"")</f>
        <v/>
      </c>
      <c r="AB355" s="3" t="str">
        <f ca="1">IFERROR(__xludf.DUMMYFUNCTION("""COMPUTED_VALUE"""),"")</f>
        <v/>
      </c>
      <c r="AC355" s="3" t="str">
        <f ca="1">IFERROR(__xludf.DUMMYFUNCTION("""COMPUTED_VALUE"""),"")</f>
        <v/>
      </c>
      <c r="AD355" s="15" t="str">
        <f ca="1">IFERROR(__xludf.DUMMYFUNCTION("""COMPUTED_VALUE"""),"")</f>
        <v/>
      </c>
    </row>
    <row r="356" spans="1:30" ht="12.75">
      <c r="A356" t="str">
        <f ca="1">IFERROR(__xludf.DUMMYFUNCTION("""COMPUTED_VALUE"""),"Togo")</f>
        <v>Togo</v>
      </c>
      <c r="B356" t="str">
        <f ca="1">IFERROR(__xludf.DUMMYFUNCTION("""COMPUTED_VALUE"""),"Africa")</f>
        <v>Africa</v>
      </c>
      <c r="C356" s="4" t="str">
        <f ca="1">IFERROR(__xludf.DUMMYFUNCTION("""COMPUTED_VALUE"""),"Faure Gnassingbé")</f>
        <v>Faure Gnassingbé</v>
      </c>
      <c r="D356" t="str">
        <f ca="1">IFERROR(__xludf.DUMMYFUNCTION("""COMPUTED_VALUE"""),"Head of state")</f>
        <v>Head of state</v>
      </c>
      <c r="E356" t="str">
        <f ca="1">IFERROR(__xludf.DUMMYFUNCTION("""COMPUTED_VALUE"""),"Male")</f>
        <v>Male</v>
      </c>
      <c r="F356" s="1">
        <f ca="1">IFERROR(__xludf.DUMMYFUNCTION("""COMPUTED_VALUE"""),51)</f>
        <v>51</v>
      </c>
      <c r="G356" t="str">
        <f ca="1">IFERROR(__xludf.DUMMYFUNCTION("""COMPUTED_VALUE"""),"President")</f>
        <v>President</v>
      </c>
      <c r="H356" s="10">
        <f ca="1">IFERROR(__xludf.DUMMYFUNCTION("""COMPUTED_VALUE"""),0)</f>
        <v>0</v>
      </c>
      <c r="I356" s="7" t="str">
        <f ca="1">IFERROR(__xludf.DUMMYFUNCTION("""COMPUTED_VALUE"""),"")</f>
        <v/>
      </c>
      <c r="J356" s="12" t="str">
        <f ca="1">IFERROR(__xludf.DUMMYFUNCTION("""COMPUTED_VALUE"""),"")</f>
        <v/>
      </c>
      <c r="K356" s="8" t="str">
        <f ca="1">IFERROR(__xludf.DUMMYFUNCTION("""COMPUTED_VALUE"""),"")</f>
        <v/>
      </c>
      <c r="L356" s="12" t="str">
        <f ca="1">IFERROR(__xludf.DUMMYFUNCTION("""COMPUTED_VALUE"""),"")</f>
        <v/>
      </c>
      <c r="M356" s="12" t="str">
        <f ca="1">IFERROR(__xludf.DUMMYFUNCTION("""COMPUTED_VALUE"""),"")</f>
        <v/>
      </c>
      <c r="N356" s="12" t="str">
        <f ca="1">IFERROR(__xludf.DUMMYFUNCTION("""COMPUTED_VALUE"""),"")</f>
        <v/>
      </c>
      <c r="O356" s="8" t="str">
        <f ca="1">IFERROR(__xludf.DUMMYFUNCTION("""COMPUTED_VALUE"""),"")</f>
        <v/>
      </c>
      <c r="P356" s="12" t="str">
        <f ca="1">IFERROR(__xludf.DUMMYFUNCTION("""COMPUTED_VALUE"""),"")</f>
        <v/>
      </c>
      <c r="Q356" s="12" t="str">
        <f ca="1">IFERROR(__xludf.DUMMYFUNCTION("""COMPUTED_VALUE"""),"")</f>
        <v/>
      </c>
      <c r="R356" s="8" t="str">
        <f ca="1">IFERROR(__xludf.DUMMYFUNCTION("""COMPUTED_VALUE"""),"")</f>
        <v/>
      </c>
      <c r="S356" s="3" t="str">
        <f ca="1">IFERROR(__xludf.DUMMYFUNCTION("""COMPUTED_VALUE"""),"")</f>
        <v/>
      </c>
      <c r="T356" s="8" t="str">
        <f ca="1">IFERROR(__xludf.DUMMYFUNCTION("""COMPUTED_VALUE"""),"")</f>
        <v/>
      </c>
      <c r="U356" s="3" t="str">
        <f ca="1">IFERROR(__xludf.DUMMYFUNCTION("""COMPUTED_VALUE"""),"")</f>
        <v/>
      </c>
      <c r="V356" s="8" t="str">
        <f ca="1">IFERROR(__xludf.DUMMYFUNCTION("""COMPUTED_VALUE"""),"")</f>
        <v/>
      </c>
      <c r="W356" s="3" t="str">
        <f ca="1">IFERROR(__xludf.DUMMYFUNCTION("""COMPUTED_VALUE"""),"")</f>
        <v/>
      </c>
      <c r="X356" s="3" t="str">
        <f ca="1">IFERROR(__xludf.DUMMYFUNCTION("""COMPUTED_VALUE"""),"")</f>
        <v/>
      </c>
      <c r="Y356" s="8" t="str">
        <f ca="1">IFERROR(__xludf.DUMMYFUNCTION("""COMPUTED_VALUE"""),"")</f>
        <v/>
      </c>
      <c r="Z356" s="3" t="str">
        <f ca="1">IFERROR(__xludf.DUMMYFUNCTION("""COMPUTED_VALUE"""),"")</f>
        <v/>
      </c>
      <c r="AA356" s="3" t="str">
        <f ca="1">IFERROR(__xludf.DUMMYFUNCTION("""COMPUTED_VALUE"""),"")</f>
        <v/>
      </c>
      <c r="AB356" s="3" t="str">
        <f ca="1">IFERROR(__xludf.DUMMYFUNCTION("""COMPUTED_VALUE"""),"")</f>
        <v/>
      </c>
      <c r="AC356" s="3" t="str">
        <f ca="1">IFERROR(__xludf.DUMMYFUNCTION("""COMPUTED_VALUE"""),"")</f>
        <v/>
      </c>
      <c r="AD356" s="15" t="str">
        <f ca="1">IFERROR(__xludf.DUMMYFUNCTION("""COMPUTED_VALUE"""),"")</f>
        <v/>
      </c>
    </row>
    <row r="357" spans="1:30" ht="12.75">
      <c r="A357" t="str">
        <f ca="1">IFERROR(__xludf.DUMMYFUNCTION("""COMPUTED_VALUE"""),"Tonga")</f>
        <v>Tonga</v>
      </c>
      <c r="B357" t="str">
        <f ca="1">IFERROR(__xludf.DUMMYFUNCTION("""COMPUTED_VALUE"""),"Oceania")</f>
        <v>Oceania</v>
      </c>
      <c r="C357" s="4" t="str">
        <f ca="1">IFERROR(__xludf.DUMMYFUNCTION("""COMPUTED_VALUE"""),"Tupou VI")</f>
        <v>Tupou VI</v>
      </c>
      <c r="D357" t="str">
        <f ca="1">IFERROR(__xludf.DUMMYFUNCTION("""COMPUTED_VALUE"""),"Head of state")</f>
        <v>Head of state</v>
      </c>
      <c r="E357" t="str">
        <f ca="1">IFERROR(__xludf.DUMMYFUNCTION("""COMPUTED_VALUE"""),"Male")</f>
        <v>Male</v>
      </c>
      <c r="F357" s="1">
        <f ca="1">IFERROR(__xludf.DUMMYFUNCTION("""COMPUTED_VALUE"""),58)</f>
        <v>58</v>
      </c>
      <c r="G357" t="str">
        <f ca="1">IFERROR(__xludf.DUMMYFUNCTION("""COMPUTED_VALUE"""),"King")</f>
        <v>King</v>
      </c>
      <c r="H357" s="10">
        <f ca="1">IFERROR(__xludf.DUMMYFUNCTION("""COMPUTED_VALUE"""),0)</f>
        <v>0</v>
      </c>
      <c r="I357" s="7" t="str">
        <f ca="1">IFERROR(__xludf.DUMMYFUNCTION("""COMPUTED_VALUE"""),"")</f>
        <v/>
      </c>
      <c r="J357" s="12" t="str">
        <f ca="1">IFERROR(__xludf.DUMMYFUNCTION("""COMPUTED_VALUE"""),"")</f>
        <v/>
      </c>
      <c r="K357" s="8" t="str">
        <f ca="1">IFERROR(__xludf.DUMMYFUNCTION("""COMPUTED_VALUE"""),"")</f>
        <v/>
      </c>
      <c r="L357" s="12" t="str">
        <f ca="1">IFERROR(__xludf.DUMMYFUNCTION("""COMPUTED_VALUE"""),"")</f>
        <v/>
      </c>
      <c r="M357" s="12" t="str">
        <f ca="1">IFERROR(__xludf.DUMMYFUNCTION("""COMPUTED_VALUE"""),"")</f>
        <v/>
      </c>
      <c r="N357" s="12" t="str">
        <f ca="1">IFERROR(__xludf.DUMMYFUNCTION("""COMPUTED_VALUE"""),"")</f>
        <v/>
      </c>
      <c r="O357" s="8" t="str">
        <f ca="1">IFERROR(__xludf.DUMMYFUNCTION("""COMPUTED_VALUE"""),"")</f>
        <v/>
      </c>
      <c r="P357" s="12" t="str">
        <f ca="1">IFERROR(__xludf.DUMMYFUNCTION("""COMPUTED_VALUE"""),"")</f>
        <v/>
      </c>
      <c r="Q357" s="12" t="str">
        <f ca="1">IFERROR(__xludf.DUMMYFUNCTION("""COMPUTED_VALUE"""),"")</f>
        <v/>
      </c>
      <c r="R357" s="8" t="str">
        <f ca="1">IFERROR(__xludf.DUMMYFUNCTION("""COMPUTED_VALUE"""),"")</f>
        <v/>
      </c>
      <c r="S357" s="3" t="str">
        <f ca="1">IFERROR(__xludf.DUMMYFUNCTION("""COMPUTED_VALUE"""),"")</f>
        <v/>
      </c>
      <c r="T357" s="8" t="str">
        <f ca="1">IFERROR(__xludf.DUMMYFUNCTION("""COMPUTED_VALUE"""),"")</f>
        <v/>
      </c>
      <c r="U357" s="3" t="str">
        <f ca="1">IFERROR(__xludf.DUMMYFUNCTION("""COMPUTED_VALUE"""),"")</f>
        <v/>
      </c>
      <c r="V357" s="8" t="str">
        <f ca="1">IFERROR(__xludf.DUMMYFUNCTION("""COMPUTED_VALUE"""),"")</f>
        <v/>
      </c>
      <c r="W357" s="3" t="str">
        <f ca="1">IFERROR(__xludf.DUMMYFUNCTION("""COMPUTED_VALUE"""),"")</f>
        <v/>
      </c>
      <c r="X357" s="3" t="str">
        <f ca="1">IFERROR(__xludf.DUMMYFUNCTION("""COMPUTED_VALUE"""),"")</f>
        <v/>
      </c>
      <c r="Y357" s="8" t="str">
        <f ca="1">IFERROR(__xludf.DUMMYFUNCTION("""COMPUTED_VALUE"""),"")</f>
        <v/>
      </c>
      <c r="Z357" s="3" t="str">
        <f ca="1">IFERROR(__xludf.DUMMYFUNCTION("""COMPUTED_VALUE"""),"")</f>
        <v/>
      </c>
      <c r="AA357" s="3" t="str">
        <f ca="1">IFERROR(__xludf.DUMMYFUNCTION("""COMPUTED_VALUE"""),"")</f>
        <v/>
      </c>
      <c r="AB357" s="3" t="str">
        <f ca="1">IFERROR(__xludf.DUMMYFUNCTION("""COMPUTED_VALUE"""),"")</f>
        <v/>
      </c>
      <c r="AC357" s="3" t="str">
        <f ca="1">IFERROR(__xludf.DUMMYFUNCTION("""COMPUTED_VALUE"""),"")</f>
        <v/>
      </c>
      <c r="AD357" s="15" t="str">
        <f ca="1">IFERROR(__xludf.DUMMYFUNCTION("""COMPUTED_VALUE"""),"")</f>
        <v/>
      </c>
    </row>
    <row r="358" spans="1:30" ht="12.75">
      <c r="A358" t="str">
        <f ca="1">IFERROR(__xludf.DUMMYFUNCTION("""COMPUTED_VALUE"""),"Tonga")</f>
        <v>Tonga</v>
      </c>
      <c r="B358" t="str">
        <f ca="1">IFERROR(__xludf.DUMMYFUNCTION("""COMPUTED_VALUE"""),"Oceania")</f>
        <v>Oceania</v>
      </c>
      <c r="C358" s="4" t="str">
        <f ca="1">IFERROR(__xludf.DUMMYFUNCTION("""COMPUTED_VALUE"""),"ʻAkilisi Pōhiva")</f>
        <v>ʻAkilisi Pōhiva</v>
      </c>
      <c r="D358" t="str">
        <f ca="1">IFERROR(__xludf.DUMMYFUNCTION("""COMPUTED_VALUE"""),"Head of government")</f>
        <v>Head of government</v>
      </c>
      <c r="E358" t="str">
        <f ca="1">IFERROR(__xludf.DUMMYFUNCTION("""COMPUTED_VALUE"""),"Male")</f>
        <v>Male</v>
      </c>
      <c r="F358" s="1">
        <f ca="1">IFERROR(__xludf.DUMMYFUNCTION("""COMPUTED_VALUE"""),76)</f>
        <v>76</v>
      </c>
      <c r="G358" t="str">
        <f ca="1">IFERROR(__xludf.DUMMYFUNCTION("""COMPUTED_VALUE"""),"Prime Minister")</f>
        <v>Prime Minister</v>
      </c>
      <c r="H358" s="10">
        <f ca="1">IFERROR(__xludf.DUMMYFUNCTION("""COMPUTED_VALUE"""),0)</f>
        <v>0</v>
      </c>
      <c r="I358" s="7" t="str">
        <f ca="1">IFERROR(__xludf.DUMMYFUNCTION("""COMPUTED_VALUE"""),"")</f>
        <v/>
      </c>
      <c r="J358" s="12" t="str">
        <f ca="1">IFERROR(__xludf.DUMMYFUNCTION("""COMPUTED_VALUE"""),"")</f>
        <v/>
      </c>
      <c r="K358" s="8" t="str">
        <f ca="1">IFERROR(__xludf.DUMMYFUNCTION("""COMPUTED_VALUE"""),"")</f>
        <v/>
      </c>
      <c r="L358" s="12" t="str">
        <f ca="1">IFERROR(__xludf.DUMMYFUNCTION("""COMPUTED_VALUE"""),"")</f>
        <v/>
      </c>
      <c r="M358" s="12" t="str">
        <f ca="1">IFERROR(__xludf.DUMMYFUNCTION("""COMPUTED_VALUE"""),"")</f>
        <v/>
      </c>
      <c r="N358" s="12" t="str">
        <f ca="1">IFERROR(__xludf.DUMMYFUNCTION("""COMPUTED_VALUE"""),"")</f>
        <v/>
      </c>
      <c r="O358" s="8" t="str">
        <f ca="1">IFERROR(__xludf.DUMMYFUNCTION("""COMPUTED_VALUE"""),"")</f>
        <v/>
      </c>
      <c r="P358" s="12" t="str">
        <f ca="1">IFERROR(__xludf.DUMMYFUNCTION("""COMPUTED_VALUE"""),"")</f>
        <v/>
      </c>
      <c r="Q358" s="12" t="str">
        <f ca="1">IFERROR(__xludf.DUMMYFUNCTION("""COMPUTED_VALUE"""),"")</f>
        <v/>
      </c>
      <c r="R358" s="8" t="str">
        <f ca="1">IFERROR(__xludf.DUMMYFUNCTION("""COMPUTED_VALUE"""),"")</f>
        <v/>
      </c>
      <c r="S358" s="3" t="str">
        <f ca="1">IFERROR(__xludf.DUMMYFUNCTION("""COMPUTED_VALUE"""),"")</f>
        <v/>
      </c>
      <c r="T358" s="8" t="str">
        <f ca="1">IFERROR(__xludf.DUMMYFUNCTION("""COMPUTED_VALUE"""),"")</f>
        <v/>
      </c>
      <c r="U358" s="3" t="str">
        <f ca="1">IFERROR(__xludf.DUMMYFUNCTION("""COMPUTED_VALUE"""),"")</f>
        <v/>
      </c>
      <c r="V358" s="8" t="str">
        <f ca="1">IFERROR(__xludf.DUMMYFUNCTION("""COMPUTED_VALUE"""),"")</f>
        <v/>
      </c>
      <c r="W358" s="3" t="str">
        <f ca="1">IFERROR(__xludf.DUMMYFUNCTION("""COMPUTED_VALUE"""),"")</f>
        <v/>
      </c>
      <c r="X358" s="3" t="str">
        <f ca="1">IFERROR(__xludf.DUMMYFUNCTION("""COMPUTED_VALUE"""),"")</f>
        <v/>
      </c>
      <c r="Y358" s="8" t="str">
        <f ca="1">IFERROR(__xludf.DUMMYFUNCTION("""COMPUTED_VALUE"""),"")</f>
        <v/>
      </c>
      <c r="Z358" s="3" t="str">
        <f ca="1">IFERROR(__xludf.DUMMYFUNCTION("""COMPUTED_VALUE"""),"")</f>
        <v/>
      </c>
      <c r="AA358" s="3" t="str">
        <f ca="1">IFERROR(__xludf.DUMMYFUNCTION("""COMPUTED_VALUE"""),"")</f>
        <v/>
      </c>
      <c r="AB358" s="3" t="str">
        <f ca="1">IFERROR(__xludf.DUMMYFUNCTION("""COMPUTED_VALUE"""),"")</f>
        <v/>
      </c>
      <c r="AC358" s="3" t="str">
        <f ca="1">IFERROR(__xludf.DUMMYFUNCTION("""COMPUTED_VALUE"""),"")</f>
        <v/>
      </c>
      <c r="AD358" s="15" t="str">
        <f ca="1">IFERROR(__xludf.DUMMYFUNCTION("""COMPUTED_VALUE"""),"")</f>
        <v/>
      </c>
    </row>
    <row r="359" spans="1:30" ht="12.75">
      <c r="A359" t="str">
        <f ca="1">IFERROR(__xludf.DUMMYFUNCTION("""COMPUTED_VALUE"""),"Trinidad and Tobago")</f>
        <v>Trinidad and Tobago</v>
      </c>
      <c r="B359" t="str">
        <f ca="1">IFERROR(__xludf.DUMMYFUNCTION("""COMPUTED_VALUE"""),"North America")</f>
        <v>North America</v>
      </c>
      <c r="C359" s="4" t="str">
        <f ca="1">IFERROR(__xludf.DUMMYFUNCTION("""COMPUTED_VALUE"""),"Keith Rowley")</f>
        <v>Keith Rowley</v>
      </c>
      <c r="D359" t="str">
        <f ca="1">IFERROR(__xludf.DUMMYFUNCTION("""COMPUTED_VALUE"""),"Head of government")</f>
        <v>Head of government</v>
      </c>
      <c r="E359" t="str">
        <f ca="1">IFERROR(__xludf.DUMMYFUNCTION("""COMPUTED_VALUE"""),"Male")</f>
        <v>Male</v>
      </c>
      <c r="F359" s="1">
        <f ca="1">IFERROR(__xludf.DUMMYFUNCTION("""COMPUTED_VALUE"""),68)</f>
        <v>68</v>
      </c>
      <c r="G359" t="str">
        <f ca="1">IFERROR(__xludf.DUMMYFUNCTION("""COMPUTED_VALUE"""),"Prime Minister")</f>
        <v>Prime Minister</v>
      </c>
      <c r="H359" s="10">
        <f ca="1">IFERROR(__xludf.DUMMYFUNCTION("""COMPUTED_VALUE"""),0)</f>
        <v>0</v>
      </c>
      <c r="I359" s="7" t="str">
        <f ca="1">IFERROR(__xludf.DUMMYFUNCTION("""COMPUTED_VALUE"""),"")</f>
        <v/>
      </c>
      <c r="J359" s="12" t="str">
        <f ca="1">IFERROR(__xludf.DUMMYFUNCTION("""COMPUTED_VALUE"""),"")</f>
        <v/>
      </c>
      <c r="K359" s="8" t="str">
        <f ca="1">IFERROR(__xludf.DUMMYFUNCTION("""COMPUTED_VALUE"""),"")</f>
        <v/>
      </c>
      <c r="L359" s="12" t="str">
        <f ca="1">IFERROR(__xludf.DUMMYFUNCTION("""COMPUTED_VALUE"""),"")</f>
        <v/>
      </c>
      <c r="M359" s="12" t="str">
        <f ca="1">IFERROR(__xludf.DUMMYFUNCTION("""COMPUTED_VALUE"""),"")</f>
        <v/>
      </c>
      <c r="N359" s="12" t="str">
        <f ca="1">IFERROR(__xludf.DUMMYFUNCTION("""COMPUTED_VALUE"""),"")</f>
        <v/>
      </c>
      <c r="O359" s="8" t="str">
        <f ca="1">IFERROR(__xludf.DUMMYFUNCTION("""COMPUTED_VALUE"""),"")</f>
        <v/>
      </c>
      <c r="P359" s="12" t="str">
        <f ca="1">IFERROR(__xludf.DUMMYFUNCTION("""COMPUTED_VALUE"""),"")</f>
        <v/>
      </c>
      <c r="Q359" s="12" t="str">
        <f ca="1">IFERROR(__xludf.DUMMYFUNCTION("""COMPUTED_VALUE"""),"")</f>
        <v/>
      </c>
      <c r="R359" s="8" t="str">
        <f ca="1">IFERROR(__xludf.DUMMYFUNCTION("""COMPUTED_VALUE"""),"")</f>
        <v/>
      </c>
      <c r="S359" s="3" t="str">
        <f ca="1">IFERROR(__xludf.DUMMYFUNCTION("""COMPUTED_VALUE"""),"")</f>
        <v/>
      </c>
      <c r="T359" s="8" t="str">
        <f ca="1">IFERROR(__xludf.DUMMYFUNCTION("""COMPUTED_VALUE"""),"")</f>
        <v/>
      </c>
      <c r="U359" s="3" t="str">
        <f ca="1">IFERROR(__xludf.DUMMYFUNCTION("""COMPUTED_VALUE"""),"")</f>
        <v/>
      </c>
      <c r="V359" s="8" t="str">
        <f ca="1">IFERROR(__xludf.DUMMYFUNCTION("""COMPUTED_VALUE"""),"")</f>
        <v/>
      </c>
      <c r="W359" s="3" t="str">
        <f ca="1">IFERROR(__xludf.DUMMYFUNCTION("""COMPUTED_VALUE"""),"")</f>
        <v/>
      </c>
      <c r="X359" s="3" t="str">
        <f ca="1">IFERROR(__xludf.DUMMYFUNCTION("""COMPUTED_VALUE"""),"")</f>
        <v/>
      </c>
      <c r="Y359" s="8" t="str">
        <f ca="1">IFERROR(__xludf.DUMMYFUNCTION("""COMPUTED_VALUE"""),"")</f>
        <v/>
      </c>
      <c r="Z359" s="3" t="str">
        <f ca="1">IFERROR(__xludf.DUMMYFUNCTION("""COMPUTED_VALUE"""),"")</f>
        <v/>
      </c>
      <c r="AA359" s="3" t="str">
        <f ca="1">IFERROR(__xludf.DUMMYFUNCTION("""COMPUTED_VALUE"""),"")</f>
        <v/>
      </c>
      <c r="AB359" s="3" t="str">
        <f ca="1">IFERROR(__xludf.DUMMYFUNCTION("""COMPUTED_VALUE"""),"")</f>
        <v/>
      </c>
      <c r="AC359" s="3" t="str">
        <f ca="1">IFERROR(__xludf.DUMMYFUNCTION("""COMPUTED_VALUE"""),"")</f>
        <v/>
      </c>
      <c r="AD359" s="15" t="str">
        <f ca="1">IFERROR(__xludf.DUMMYFUNCTION("""COMPUTED_VALUE"""),"")</f>
        <v/>
      </c>
    </row>
    <row r="360" spans="1:30" ht="12.75">
      <c r="A360" t="str">
        <f ca="1">IFERROR(__xludf.DUMMYFUNCTION("""COMPUTED_VALUE"""),"Trinidad and Tobago")</f>
        <v>Trinidad and Tobago</v>
      </c>
      <c r="B360" t="str">
        <f ca="1">IFERROR(__xludf.DUMMYFUNCTION("""COMPUTED_VALUE"""),"North America")</f>
        <v>North America</v>
      </c>
      <c r="C360" s="4" t="str">
        <f ca="1">IFERROR(__xludf.DUMMYFUNCTION("""COMPUTED_VALUE"""),"Anthony Carmona")</f>
        <v>Anthony Carmona</v>
      </c>
      <c r="D360" t="str">
        <f ca="1">IFERROR(__xludf.DUMMYFUNCTION("""COMPUTED_VALUE"""),"Head of state")</f>
        <v>Head of state</v>
      </c>
      <c r="E360" t="str">
        <f ca="1">IFERROR(__xludf.DUMMYFUNCTION("""COMPUTED_VALUE"""),"Male")</f>
        <v>Male</v>
      </c>
      <c r="F360" s="1">
        <f ca="1">IFERROR(__xludf.DUMMYFUNCTION("""COMPUTED_VALUE"""),64)</f>
        <v>64</v>
      </c>
      <c r="G360" t="str">
        <f ca="1">IFERROR(__xludf.DUMMYFUNCTION("""COMPUTED_VALUE"""),"President")</f>
        <v>President</v>
      </c>
      <c r="H360" s="10">
        <f ca="1">IFERROR(__xludf.DUMMYFUNCTION("""COMPUTED_VALUE"""),0)</f>
        <v>0</v>
      </c>
      <c r="I360" s="7" t="str">
        <f ca="1">IFERROR(__xludf.DUMMYFUNCTION("""COMPUTED_VALUE"""),"")</f>
        <v/>
      </c>
      <c r="J360" s="12" t="str">
        <f ca="1">IFERROR(__xludf.DUMMYFUNCTION("""COMPUTED_VALUE"""),"")</f>
        <v/>
      </c>
      <c r="K360" s="8" t="str">
        <f ca="1">IFERROR(__xludf.DUMMYFUNCTION("""COMPUTED_VALUE"""),"")</f>
        <v/>
      </c>
      <c r="L360" s="12" t="str">
        <f ca="1">IFERROR(__xludf.DUMMYFUNCTION("""COMPUTED_VALUE"""),"")</f>
        <v/>
      </c>
      <c r="M360" s="12" t="str">
        <f ca="1">IFERROR(__xludf.DUMMYFUNCTION("""COMPUTED_VALUE"""),"")</f>
        <v/>
      </c>
      <c r="N360" s="12" t="str">
        <f ca="1">IFERROR(__xludf.DUMMYFUNCTION("""COMPUTED_VALUE"""),"")</f>
        <v/>
      </c>
      <c r="O360" s="8" t="str">
        <f ca="1">IFERROR(__xludf.DUMMYFUNCTION("""COMPUTED_VALUE"""),"")</f>
        <v/>
      </c>
      <c r="P360" s="12" t="str">
        <f ca="1">IFERROR(__xludf.DUMMYFUNCTION("""COMPUTED_VALUE"""),"")</f>
        <v/>
      </c>
      <c r="Q360" s="12" t="str">
        <f ca="1">IFERROR(__xludf.DUMMYFUNCTION("""COMPUTED_VALUE"""),"")</f>
        <v/>
      </c>
      <c r="R360" s="8" t="str">
        <f ca="1">IFERROR(__xludf.DUMMYFUNCTION("""COMPUTED_VALUE"""),"")</f>
        <v/>
      </c>
      <c r="S360" s="3" t="str">
        <f ca="1">IFERROR(__xludf.DUMMYFUNCTION("""COMPUTED_VALUE"""),"")</f>
        <v/>
      </c>
      <c r="T360" s="8" t="str">
        <f ca="1">IFERROR(__xludf.DUMMYFUNCTION("""COMPUTED_VALUE"""),"")</f>
        <v/>
      </c>
      <c r="U360" s="3" t="str">
        <f ca="1">IFERROR(__xludf.DUMMYFUNCTION("""COMPUTED_VALUE"""),"")</f>
        <v/>
      </c>
      <c r="V360" s="8" t="str">
        <f ca="1">IFERROR(__xludf.DUMMYFUNCTION("""COMPUTED_VALUE"""),"")</f>
        <v/>
      </c>
      <c r="W360" s="3" t="str">
        <f ca="1">IFERROR(__xludf.DUMMYFUNCTION("""COMPUTED_VALUE"""),"")</f>
        <v/>
      </c>
      <c r="X360" s="3" t="str">
        <f ca="1">IFERROR(__xludf.DUMMYFUNCTION("""COMPUTED_VALUE"""),"")</f>
        <v/>
      </c>
      <c r="Y360" s="8" t="str">
        <f ca="1">IFERROR(__xludf.DUMMYFUNCTION("""COMPUTED_VALUE"""),"")</f>
        <v/>
      </c>
      <c r="Z360" s="3" t="str">
        <f ca="1">IFERROR(__xludf.DUMMYFUNCTION("""COMPUTED_VALUE"""),"")</f>
        <v/>
      </c>
      <c r="AA360" s="3" t="str">
        <f ca="1">IFERROR(__xludf.DUMMYFUNCTION("""COMPUTED_VALUE"""),"")</f>
        <v/>
      </c>
      <c r="AB360" s="3" t="str">
        <f ca="1">IFERROR(__xludf.DUMMYFUNCTION("""COMPUTED_VALUE"""),"")</f>
        <v/>
      </c>
      <c r="AC360" s="3" t="str">
        <f ca="1">IFERROR(__xludf.DUMMYFUNCTION("""COMPUTED_VALUE"""),"")</f>
        <v/>
      </c>
      <c r="AD360" s="15" t="str">
        <f ca="1">IFERROR(__xludf.DUMMYFUNCTION("""COMPUTED_VALUE"""),"")</f>
        <v/>
      </c>
    </row>
    <row r="361" spans="1:30" ht="12.75">
      <c r="A361" t="str">
        <f ca="1">IFERROR(__xludf.DUMMYFUNCTION("""COMPUTED_VALUE"""),"Turkmenistan")</f>
        <v>Turkmenistan</v>
      </c>
      <c r="B361" t="str">
        <f ca="1">IFERROR(__xludf.DUMMYFUNCTION("""COMPUTED_VALUE"""),"Asia")</f>
        <v>Asia</v>
      </c>
      <c r="C361" s="4" t="str">
        <f ca="1">IFERROR(__xludf.DUMMYFUNCTION("""COMPUTED_VALUE"""),"Gurbanguly Berdimuhamedow")</f>
        <v>Gurbanguly Berdimuhamedow</v>
      </c>
      <c r="D361" t="str">
        <f ca="1">IFERROR(__xludf.DUMMYFUNCTION("""COMPUTED_VALUE"""),"Head of both state and government")</f>
        <v>Head of both state and government</v>
      </c>
      <c r="E361" t="str">
        <f ca="1">IFERROR(__xludf.DUMMYFUNCTION("""COMPUTED_VALUE"""),"Male")</f>
        <v>Male</v>
      </c>
      <c r="F361" s="1">
        <f ca="1">IFERROR(__xludf.DUMMYFUNCTION("""COMPUTED_VALUE"""),60)</f>
        <v>60</v>
      </c>
      <c r="G361" t="str">
        <f ca="1">IFERROR(__xludf.DUMMYFUNCTION("""COMPUTED_VALUE"""),"President")</f>
        <v>President</v>
      </c>
      <c r="H361" s="10">
        <f ca="1">IFERROR(__xludf.DUMMYFUNCTION("""COMPUTED_VALUE"""),0)</f>
        <v>0</v>
      </c>
      <c r="I361" s="7" t="str">
        <f ca="1">IFERROR(__xludf.DUMMYFUNCTION("""COMPUTED_VALUE"""),"")</f>
        <v/>
      </c>
      <c r="J361" s="12" t="str">
        <f ca="1">IFERROR(__xludf.DUMMYFUNCTION("""COMPUTED_VALUE"""),"")</f>
        <v/>
      </c>
      <c r="K361" s="8" t="str">
        <f ca="1">IFERROR(__xludf.DUMMYFUNCTION("""COMPUTED_VALUE"""),"")</f>
        <v/>
      </c>
      <c r="L361" s="12" t="str">
        <f ca="1">IFERROR(__xludf.DUMMYFUNCTION("""COMPUTED_VALUE"""),"")</f>
        <v/>
      </c>
      <c r="M361" s="12" t="str">
        <f ca="1">IFERROR(__xludf.DUMMYFUNCTION("""COMPUTED_VALUE"""),"")</f>
        <v/>
      </c>
      <c r="N361" s="12" t="str">
        <f ca="1">IFERROR(__xludf.DUMMYFUNCTION("""COMPUTED_VALUE"""),"")</f>
        <v/>
      </c>
      <c r="O361" s="8" t="str">
        <f ca="1">IFERROR(__xludf.DUMMYFUNCTION("""COMPUTED_VALUE"""),"")</f>
        <v/>
      </c>
      <c r="P361" s="12" t="str">
        <f ca="1">IFERROR(__xludf.DUMMYFUNCTION("""COMPUTED_VALUE"""),"")</f>
        <v/>
      </c>
      <c r="Q361" s="12" t="str">
        <f ca="1">IFERROR(__xludf.DUMMYFUNCTION("""COMPUTED_VALUE"""),"")</f>
        <v/>
      </c>
      <c r="R361" s="8" t="str">
        <f ca="1">IFERROR(__xludf.DUMMYFUNCTION("""COMPUTED_VALUE"""),"")</f>
        <v/>
      </c>
      <c r="S361" s="3" t="str">
        <f ca="1">IFERROR(__xludf.DUMMYFUNCTION("""COMPUTED_VALUE"""),"")</f>
        <v/>
      </c>
      <c r="T361" s="8" t="str">
        <f ca="1">IFERROR(__xludf.DUMMYFUNCTION("""COMPUTED_VALUE"""),"")</f>
        <v/>
      </c>
      <c r="U361" s="3" t="str">
        <f ca="1">IFERROR(__xludf.DUMMYFUNCTION("""COMPUTED_VALUE"""),"")</f>
        <v/>
      </c>
      <c r="V361" s="8" t="str">
        <f ca="1">IFERROR(__xludf.DUMMYFUNCTION("""COMPUTED_VALUE"""),"")</f>
        <v/>
      </c>
      <c r="W361" s="3" t="str">
        <f ca="1">IFERROR(__xludf.DUMMYFUNCTION("""COMPUTED_VALUE"""),"")</f>
        <v/>
      </c>
      <c r="X361" s="3" t="str">
        <f ca="1">IFERROR(__xludf.DUMMYFUNCTION("""COMPUTED_VALUE"""),"")</f>
        <v/>
      </c>
      <c r="Y361" s="8" t="str">
        <f ca="1">IFERROR(__xludf.DUMMYFUNCTION("""COMPUTED_VALUE"""),"")</f>
        <v/>
      </c>
      <c r="Z361" s="3" t="str">
        <f ca="1">IFERROR(__xludf.DUMMYFUNCTION("""COMPUTED_VALUE"""),"")</f>
        <v/>
      </c>
      <c r="AA361" s="3" t="str">
        <f ca="1">IFERROR(__xludf.DUMMYFUNCTION("""COMPUTED_VALUE"""),"")</f>
        <v/>
      </c>
      <c r="AB361" s="3" t="str">
        <f ca="1">IFERROR(__xludf.DUMMYFUNCTION("""COMPUTED_VALUE"""),"")</f>
        <v/>
      </c>
      <c r="AC361" s="3" t="str">
        <f ca="1">IFERROR(__xludf.DUMMYFUNCTION("""COMPUTED_VALUE"""),"")</f>
        <v/>
      </c>
      <c r="AD361" s="15" t="str">
        <f ca="1">IFERROR(__xludf.DUMMYFUNCTION("""COMPUTED_VALUE"""),"")</f>
        <v/>
      </c>
    </row>
    <row r="362" spans="1:30" ht="12.75">
      <c r="A362" t="str">
        <f ca="1">IFERROR(__xludf.DUMMYFUNCTION("""COMPUTED_VALUE"""),"Tuvalu")</f>
        <v>Tuvalu</v>
      </c>
      <c r="B362" t="str">
        <f ca="1">IFERROR(__xludf.DUMMYFUNCTION("""COMPUTED_VALUE"""),"Oceania")</f>
        <v>Oceania</v>
      </c>
      <c r="C362" s="4" t="str">
        <f ca="1">IFERROR(__xludf.DUMMYFUNCTION("""COMPUTED_VALUE"""),"Sir Iakoba Italeli")</f>
        <v>Sir Iakoba Italeli</v>
      </c>
      <c r="D362" t="str">
        <f ca="1">IFERROR(__xludf.DUMMYFUNCTION("""COMPUTED_VALUE"""),"Head of state")</f>
        <v>Head of state</v>
      </c>
      <c r="E362" t="str">
        <f ca="1">IFERROR(__xludf.DUMMYFUNCTION("""COMPUTED_VALUE"""),"Male")</f>
        <v>Male</v>
      </c>
      <c r="F362" s="1" t="str">
        <f ca="1">IFERROR(__xludf.DUMMYFUNCTION("""COMPUTED_VALUE"""),"")</f>
        <v/>
      </c>
      <c r="G362" t="str">
        <f ca="1">IFERROR(__xludf.DUMMYFUNCTION("""COMPUTED_VALUE"""),"Governor General")</f>
        <v>Governor General</v>
      </c>
      <c r="H362" s="10">
        <f ca="1">IFERROR(__xludf.DUMMYFUNCTION("""COMPUTED_VALUE"""),0)</f>
        <v>0</v>
      </c>
      <c r="I362" s="7" t="str">
        <f ca="1">IFERROR(__xludf.DUMMYFUNCTION("""COMPUTED_VALUE"""),"")</f>
        <v/>
      </c>
      <c r="J362" s="12" t="str">
        <f ca="1">IFERROR(__xludf.DUMMYFUNCTION("""COMPUTED_VALUE"""),"")</f>
        <v/>
      </c>
      <c r="K362" s="8" t="str">
        <f ca="1">IFERROR(__xludf.DUMMYFUNCTION("""COMPUTED_VALUE"""),"")</f>
        <v/>
      </c>
      <c r="L362" s="12" t="str">
        <f ca="1">IFERROR(__xludf.DUMMYFUNCTION("""COMPUTED_VALUE"""),"")</f>
        <v/>
      </c>
      <c r="M362" s="12" t="str">
        <f ca="1">IFERROR(__xludf.DUMMYFUNCTION("""COMPUTED_VALUE"""),"")</f>
        <v/>
      </c>
      <c r="N362" s="12" t="str">
        <f ca="1">IFERROR(__xludf.DUMMYFUNCTION("""COMPUTED_VALUE"""),"")</f>
        <v/>
      </c>
      <c r="O362" s="8" t="str">
        <f ca="1">IFERROR(__xludf.DUMMYFUNCTION("""COMPUTED_VALUE"""),"")</f>
        <v/>
      </c>
      <c r="P362" s="12" t="str">
        <f ca="1">IFERROR(__xludf.DUMMYFUNCTION("""COMPUTED_VALUE"""),"")</f>
        <v/>
      </c>
      <c r="Q362" s="12" t="str">
        <f ca="1">IFERROR(__xludf.DUMMYFUNCTION("""COMPUTED_VALUE"""),"")</f>
        <v/>
      </c>
      <c r="R362" s="8" t="str">
        <f ca="1">IFERROR(__xludf.DUMMYFUNCTION("""COMPUTED_VALUE"""),"")</f>
        <v/>
      </c>
      <c r="S362" s="3" t="str">
        <f ca="1">IFERROR(__xludf.DUMMYFUNCTION("""COMPUTED_VALUE"""),"")</f>
        <v/>
      </c>
      <c r="T362" s="8" t="str">
        <f ca="1">IFERROR(__xludf.DUMMYFUNCTION("""COMPUTED_VALUE"""),"")</f>
        <v/>
      </c>
      <c r="U362" s="3" t="str">
        <f ca="1">IFERROR(__xludf.DUMMYFUNCTION("""COMPUTED_VALUE"""),"")</f>
        <v/>
      </c>
      <c r="V362" s="8" t="str">
        <f ca="1">IFERROR(__xludf.DUMMYFUNCTION("""COMPUTED_VALUE"""),"")</f>
        <v/>
      </c>
      <c r="W362" s="3" t="str">
        <f ca="1">IFERROR(__xludf.DUMMYFUNCTION("""COMPUTED_VALUE"""),"")</f>
        <v/>
      </c>
      <c r="X362" s="3" t="str">
        <f ca="1">IFERROR(__xludf.DUMMYFUNCTION("""COMPUTED_VALUE"""),"")</f>
        <v/>
      </c>
      <c r="Y362" s="8" t="str">
        <f ca="1">IFERROR(__xludf.DUMMYFUNCTION("""COMPUTED_VALUE"""),"")</f>
        <v/>
      </c>
      <c r="Z362" s="3" t="str">
        <f ca="1">IFERROR(__xludf.DUMMYFUNCTION("""COMPUTED_VALUE"""),"")</f>
        <v/>
      </c>
      <c r="AA362" s="3" t="str">
        <f ca="1">IFERROR(__xludf.DUMMYFUNCTION("""COMPUTED_VALUE"""),"")</f>
        <v/>
      </c>
      <c r="AB362" s="3" t="str">
        <f ca="1">IFERROR(__xludf.DUMMYFUNCTION("""COMPUTED_VALUE"""),"")</f>
        <v/>
      </c>
      <c r="AC362" s="3" t="str">
        <f ca="1">IFERROR(__xludf.DUMMYFUNCTION("""COMPUTED_VALUE"""),"")</f>
        <v/>
      </c>
      <c r="AD362" s="15" t="str">
        <f ca="1">IFERROR(__xludf.DUMMYFUNCTION("""COMPUTED_VALUE"""),"")</f>
        <v/>
      </c>
    </row>
    <row r="363" spans="1:30" ht="12.75">
      <c r="A363" t="str">
        <f ca="1">IFERROR(__xludf.DUMMYFUNCTION("""COMPUTED_VALUE"""),"Tuvalu")</f>
        <v>Tuvalu</v>
      </c>
      <c r="B363" t="str">
        <f ca="1">IFERROR(__xludf.DUMMYFUNCTION("""COMPUTED_VALUE"""),"Oceania")</f>
        <v>Oceania</v>
      </c>
      <c r="C363" s="4" t="str">
        <f ca="1">IFERROR(__xludf.DUMMYFUNCTION("""COMPUTED_VALUE"""),"Enele Sopoaga")</f>
        <v>Enele Sopoaga</v>
      </c>
      <c r="D363" t="str">
        <f ca="1">IFERROR(__xludf.DUMMYFUNCTION("""COMPUTED_VALUE"""),"Head of government")</f>
        <v>Head of government</v>
      </c>
      <c r="E363" t="str">
        <f ca="1">IFERROR(__xludf.DUMMYFUNCTION("""COMPUTED_VALUE"""),"Male")</f>
        <v>Male</v>
      </c>
      <c r="F363" s="1">
        <f ca="1">IFERROR(__xludf.DUMMYFUNCTION("""COMPUTED_VALUE"""),61)</f>
        <v>61</v>
      </c>
      <c r="G363" t="str">
        <f ca="1">IFERROR(__xludf.DUMMYFUNCTION("""COMPUTED_VALUE"""),"Prime Minister")</f>
        <v>Prime Minister</v>
      </c>
      <c r="H363" s="10">
        <f ca="1">IFERROR(__xludf.DUMMYFUNCTION("""COMPUTED_VALUE"""),0)</f>
        <v>0</v>
      </c>
      <c r="I363" s="7" t="str">
        <f ca="1">IFERROR(__xludf.DUMMYFUNCTION("""COMPUTED_VALUE"""),"")</f>
        <v/>
      </c>
      <c r="J363" s="12" t="str">
        <f ca="1">IFERROR(__xludf.DUMMYFUNCTION("""COMPUTED_VALUE"""),"")</f>
        <v/>
      </c>
      <c r="K363" s="8" t="str">
        <f ca="1">IFERROR(__xludf.DUMMYFUNCTION("""COMPUTED_VALUE"""),"")</f>
        <v/>
      </c>
      <c r="L363" s="12" t="str">
        <f ca="1">IFERROR(__xludf.DUMMYFUNCTION("""COMPUTED_VALUE"""),"")</f>
        <v/>
      </c>
      <c r="M363" s="12" t="str">
        <f ca="1">IFERROR(__xludf.DUMMYFUNCTION("""COMPUTED_VALUE"""),"")</f>
        <v/>
      </c>
      <c r="N363" s="12" t="str">
        <f ca="1">IFERROR(__xludf.DUMMYFUNCTION("""COMPUTED_VALUE"""),"")</f>
        <v/>
      </c>
      <c r="O363" s="8" t="str">
        <f ca="1">IFERROR(__xludf.DUMMYFUNCTION("""COMPUTED_VALUE"""),"")</f>
        <v/>
      </c>
      <c r="P363" s="12" t="str">
        <f ca="1">IFERROR(__xludf.DUMMYFUNCTION("""COMPUTED_VALUE"""),"")</f>
        <v/>
      </c>
      <c r="Q363" s="12" t="str">
        <f ca="1">IFERROR(__xludf.DUMMYFUNCTION("""COMPUTED_VALUE"""),"")</f>
        <v/>
      </c>
      <c r="R363" s="8" t="str">
        <f ca="1">IFERROR(__xludf.DUMMYFUNCTION("""COMPUTED_VALUE"""),"")</f>
        <v/>
      </c>
      <c r="S363" s="3" t="str">
        <f ca="1">IFERROR(__xludf.DUMMYFUNCTION("""COMPUTED_VALUE"""),"")</f>
        <v/>
      </c>
      <c r="T363" s="8" t="str">
        <f ca="1">IFERROR(__xludf.DUMMYFUNCTION("""COMPUTED_VALUE"""),"")</f>
        <v/>
      </c>
      <c r="U363" s="3" t="str">
        <f ca="1">IFERROR(__xludf.DUMMYFUNCTION("""COMPUTED_VALUE"""),"")</f>
        <v/>
      </c>
      <c r="V363" s="8" t="str">
        <f ca="1">IFERROR(__xludf.DUMMYFUNCTION("""COMPUTED_VALUE"""),"")</f>
        <v/>
      </c>
      <c r="W363" s="3" t="str">
        <f ca="1">IFERROR(__xludf.DUMMYFUNCTION("""COMPUTED_VALUE"""),"")</f>
        <v/>
      </c>
      <c r="X363" s="3" t="str">
        <f ca="1">IFERROR(__xludf.DUMMYFUNCTION("""COMPUTED_VALUE"""),"")</f>
        <v/>
      </c>
      <c r="Y363" s="8" t="str">
        <f ca="1">IFERROR(__xludf.DUMMYFUNCTION("""COMPUTED_VALUE"""),"")</f>
        <v/>
      </c>
      <c r="Z363" s="3" t="str">
        <f ca="1">IFERROR(__xludf.DUMMYFUNCTION("""COMPUTED_VALUE"""),"")</f>
        <v/>
      </c>
      <c r="AA363" s="3" t="str">
        <f ca="1">IFERROR(__xludf.DUMMYFUNCTION("""COMPUTED_VALUE"""),"")</f>
        <v/>
      </c>
      <c r="AB363" s="3" t="str">
        <f ca="1">IFERROR(__xludf.DUMMYFUNCTION("""COMPUTED_VALUE"""),"")</f>
        <v/>
      </c>
      <c r="AC363" s="3" t="str">
        <f ca="1">IFERROR(__xludf.DUMMYFUNCTION("""COMPUTED_VALUE"""),"")</f>
        <v/>
      </c>
      <c r="AD363" s="15" t="str">
        <f ca="1">IFERROR(__xludf.DUMMYFUNCTION("""COMPUTED_VALUE"""),"")</f>
        <v/>
      </c>
    </row>
    <row r="364" spans="1:30" ht="12.75">
      <c r="A364" t="str">
        <f ca="1">IFERROR(__xludf.DUMMYFUNCTION("""COMPUTED_VALUE"""),"Uganda")</f>
        <v>Uganda</v>
      </c>
      <c r="B364" t="str">
        <f ca="1">IFERROR(__xludf.DUMMYFUNCTION("""COMPUTED_VALUE"""),"Africa")</f>
        <v>Africa</v>
      </c>
      <c r="C364" s="4" t="str">
        <f ca="1">IFERROR(__xludf.DUMMYFUNCTION("""COMPUTED_VALUE"""),"Ruhakana Rugunda")</f>
        <v>Ruhakana Rugunda</v>
      </c>
      <c r="D364" t="str">
        <f ca="1">IFERROR(__xludf.DUMMYFUNCTION("""COMPUTED_VALUE"""),"Head of government")</f>
        <v>Head of government</v>
      </c>
      <c r="E364" t="str">
        <f ca="1">IFERROR(__xludf.DUMMYFUNCTION("""COMPUTED_VALUE"""),"Male")</f>
        <v>Male</v>
      </c>
      <c r="F364" s="1">
        <f ca="1">IFERROR(__xludf.DUMMYFUNCTION("""COMPUTED_VALUE"""),70)</f>
        <v>70</v>
      </c>
      <c r="G364" t="str">
        <f ca="1">IFERROR(__xludf.DUMMYFUNCTION("""COMPUTED_VALUE"""),"Prime Minister")</f>
        <v>Prime Minister</v>
      </c>
      <c r="H364" s="10">
        <f ca="1">IFERROR(__xludf.DUMMYFUNCTION("""COMPUTED_VALUE"""),0)</f>
        <v>0</v>
      </c>
      <c r="I364" s="7" t="str">
        <f ca="1">IFERROR(__xludf.DUMMYFUNCTION("""COMPUTED_VALUE"""),"")</f>
        <v/>
      </c>
      <c r="J364" s="12" t="str">
        <f ca="1">IFERROR(__xludf.DUMMYFUNCTION("""COMPUTED_VALUE"""),"")</f>
        <v/>
      </c>
      <c r="K364" s="8" t="str">
        <f ca="1">IFERROR(__xludf.DUMMYFUNCTION("""COMPUTED_VALUE"""),"")</f>
        <v/>
      </c>
      <c r="L364" s="12" t="str">
        <f ca="1">IFERROR(__xludf.DUMMYFUNCTION("""COMPUTED_VALUE"""),"")</f>
        <v/>
      </c>
      <c r="M364" s="12" t="str">
        <f ca="1">IFERROR(__xludf.DUMMYFUNCTION("""COMPUTED_VALUE"""),"")</f>
        <v/>
      </c>
      <c r="N364" s="12" t="str">
        <f ca="1">IFERROR(__xludf.DUMMYFUNCTION("""COMPUTED_VALUE"""),"")</f>
        <v/>
      </c>
      <c r="O364" s="8" t="str">
        <f ca="1">IFERROR(__xludf.DUMMYFUNCTION("""COMPUTED_VALUE"""),"")</f>
        <v/>
      </c>
      <c r="P364" s="12" t="str">
        <f ca="1">IFERROR(__xludf.DUMMYFUNCTION("""COMPUTED_VALUE"""),"")</f>
        <v/>
      </c>
      <c r="Q364" s="12" t="str">
        <f ca="1">IFERROR(__xludf.DUMMYFUNCTION("""COMPUTED_VALUE"""),"")</f>
        <v/>
      </c>
      <c r="R364" s="8" t="str">
        <f ca="1">IFERROR(__xludf.DUMMYFUNCTION("""COMPUTED_VALUE"""),"")</f>
        <v/>
      </c>
      <c r="S364" s="3" t="str">
        <f ca="1">IFERROR(__xludf.DUMMYFUNCTION("""COMPUTED_VALUE"""),"")</f>
        <v/>
      </c>
      <c r="T364" s="8" t="str">
        <f ca="1">IFERROR(__xludf.DUMMYFUNCTION("""COMPUTED_VALUE"""),"")</f>
        <v/>
      </c>
      <c r="U364" s="3" t="str">
        <f ca="1">IFERROR(__xludf.DUMMYFUNCTION("""COMPUTED_VALUE"""),"")</f>
        <v/>
      </c>
      <c r="V364" s="8" t="str">
        <f ca="1">IFERROR(__xludf.DUMMYFUNCTION("""COMPUTED_VALUE"""),"")</f>
        <v/>
      </c>
      <c r="W364" s="3" t="str">
        <f ca="1">IFERROR(__xludf.DUMMYFUNCTION("""COMPUTED_VALUE"""),"")</f>
        <v/>
      </c>
      <c r="X364" s="3" t="str">
        <f ca="1">IFERROR(__xludf.DUMMYFUNCTION("""COMPUTED_VALUE"""),"")</f>
        <v/>
      </c>
      <c r="Y364" s="8" t="str">
        <f ca="1">IFERROR(__xludf.DUMMYFUNCTION("""COMPUTED_VALUE"""),"")</f>
        <v/>
      </c>
      <c r="Z364" s="3" t="str">
        <f ca="1">IFERROR(__xludf.DUMMYFUNCTION("""COMPUTED_VALUE"""),"")</f>
        <v/>
      </c>
      <c r="AA364" s="3" t="str">
        <f ca="1">IFERROR(__xludf.DUMMYFUNCTION("""COMPUTED_VALUE"""),"")</f>
        <v/>
      </c>
      <c r="AB364" s="3" t="str">
        <f ca="1">IFERROR(__xludf.DUMMYFUNCTION("""COMPUTED_VALUE"""),"")</f>
        <v/>
      </c>
      <c r="AC364" s="3" t="str">
        <f ca="1">IFERROR(__xludf.DUMMYFUNCTION("""COMPUTED_VALUE"""),"")</f>
        <v/>
      </c>
      <c r="AD364" s="15" t="str">
        <f ca="1">IFERROR(__xludf.DUMMYFUNCTION("""COMPUTED_VALUE"""),"")</f>
        <v/>
      </c>
    </row>
    <row r="365" spans="1:30" ht="12.75">
      <c r="A365" t="str">
        <f ca="1">IFERROR(__xludf.DUMMYFUNCTION("""COMPUTED_VALUE"""),"United Arab Emirates (UAE)")</f>
        <v>United Arab Emirates (UAE)</v>
      </c>
      <c r="B365" t="str">
        <f ca="1">IFERROR(__xludf.DUMMYFUNCTION("""COMPUTED_VALUE"""),"Asia")</f>
        <v>Asia</v>
      </c>
      <c r="C365" s="4" t="str">
        <f ca="1">IFERROR(__xludf.DUMMYFUNCTION("""COMPUTED_VALUE"""),"Sheikh Khalifa bin Zayed Al Nahyan")</f>
        <v>Sheikh Khalifa bin Zayed Al Nahyan</v>
      </c>
      <c r="D365" t="str">
        <f ca="1">IFERROR(__xludf.DUMMYFUNCTION("""COMPUTED_VALUE"""),"Head of state")</f>
        <v>Head of state</v>
      </c>
      <c r="E365" t="str">
        <f ca="1">IFERROR(__xludf.DUMMYFUNCTION("""COMPUTED_VALUE"""),"Male")</f>
        <v>Male</v>
      </c>
      <c r="F365" s="1">
        <f ca="1">IFERROR(__xludf.DUMMYFUNCTION("""COMPUTED_VALUE"""),69)</f>
        <v>69</v>
      </c>
      <c r="G365" t="str">
        <f ca="1">IFERROR(__xludf.DUMMYFUNCTION("""COMPUTED_VALUE"""),"President")</f>
        <v>President</v>
      </c>
      <c r="H365" s="10">
        <f ca="1">IFERROR(__xludf.DUMMYFUNCTION("""COMPUTED_VALUE"""),0)</f>
        <v>0</v>
      </c>
      <c r="I365" s="7" t="str">
        <f ca="1">IFERROR(__xludf.DUMMYFUNCTION("""COMPUTED_VALUE"""),"")</f>
        <v/>
      </c>
      <c r="J365" s="12" t="str">
        <f ca="1">IFERROR(__xludf.DUMMYFUNCTION("""COMPUTED_VALUE"""),"")</f>
        <v/>
      </c>
      <c r="K365" s="8" t="str">
        <f ca="1">IFERROR(__xludf.DUMMYFUNCTION("""COMPUTED_VALUE"""),"")</f>
        <v/>
      </c>
      <c r="L365" s="12" t="str">
        <f ca="1">IFERROR(__xludf.DUMMYFUNCTION("""COMPUTED_VALUE"""),"")</f>
        <v/>
      </c>
      <c r="M365" s="12" t="str">
        <f ca="1">IFERROR(__xludf.DUMMYFUNCTION("""COMPUTED_VALUE"""),"")</f>
        <v/>
      </c>
      <c r="N365" s="12" t="str">
        <f ca="1">IFERROR(__xludf.DUMMYFUNCTION("""COMPUTED_VALUE"""),"")</f>
        <v/>
      </c>
      <c r="O365" s="8" t="str">
        <f ca="1">IFERROR(__xludf.DUMMYFUNCTION("""COMPUTED_VALUE"""),"")</f>
        <v/>
      </c>
      <c r="P365" s="12" t="str">
        <f ca="1">IFERROR(__xludf.DUMMYFUNCTION("""COMPUTED_VALUE"""),"")</f>
        <v/>
      </c>
      <c r="Q365" s="12" t="str">
        <f ca="1">IFERROR(__xludf.DUMMYFUNCTION("""COMPUTED_VALUE"""),"")</f>
        <v/>
      </c>
      <c r="R365" s="8" t="str">
        <f ca="1">IFERROR(__xludf.DUMMYFUNCTION("""COMPUTED_VALUE"""),"")</f>
        <v/>
      </c>
      <c r="S365" s="3" t="str">
        <f ca="1">IFERROR(__xludf.DUMMYFUNCTION("""COMPUTED_VALUE"""),"")</f>
        <v/>
      </c>
      <c r="T365" s="8" t="str">
        <f ca="1">IFERROR(__xludf.DUMMYFUNCTION("""COMPUTED_VALUE"""),"")</f>
        <v/>
      </c>
      <c r="U365" s="3" t="str">
        <f ca="1">IFERROR(__xludf.DUMMYFUNCTION("""COMPUTED_VALUE"""),"")</f>
        <v/>
      </c>
      <c r="V365" s="8" t="str">
        <f ca="1">IFERROR(__xludf.DUMMYFUNCTION("""COMPUTED_VALUE"""),"")</f>
        <v/>
      </c>
      <c r="W365" s="3" t="str">
        <f ca="1">IFERROR(__xludf.DUMMYFUNCTION("""COMPUTED_VALUE"""),"")</f>
        <v/>
      </c>
      <c r="X365" s="3" t="str">
        <f ca="1">IFERROR(__xludf.DUMMYFUNCTION("""COMPUTED_VALUE"""),"")</f>
        <v/>
      </c>
      <c r="Y365" s="8" t="str">
        <f ca="1">IFERROR(__xludf.DUMMYFUNCTION("""COMPUTED_VALUE"""),"")</f>
        <v/>
      </c>
      <c r="Z365" s="3" t="str">
        <f ca="1">IFERROR(__xludf.DUMMYFUNCTION("""COMPUTED_VALUE"""),"")</f>
        <v/>
      </c>
      <c r="AA365" s="3" t="str">
        <f ca="1">IFERROR(__xludf.DUMMYFUNCTION("""COMPUTED_VALUE"""),"")</f>
        <v/>
      </c>
      <c r="AB365" s="3" t="str">
        <f ca="1">IFERROR(__xludf.DUMMYFUNCTION("""COMPUTED_VALUE"""),"")</f>
        <v/>
      </c>
      <c r="AC365" s="3" t="str">
        <f ca="1">IFERROR(__xludf.DUMMYFUNCTION("""COMPUTED_VALUE"""),"")</f>
        <v/>
      </c>
      <c r="AD365" s="15" t="str">
        <f ca="1">IFERROR(__xludf.DUMMYFUNCTION("""COMPUTED_VALUE"""),"")</f>
        <v/>
      </c>
    </row>
    <row r="366" spans="1:30" ht="12.75">
      <c r="A366" t="str">
        <f ca="1">IFERROR(__xludf.DUMMYFUNCTION("""COMPUTED_VALUE"""),"Uruguay")</f>
        <v>Uruguay</v>
      </c>
      <c r="B366" t="str">
        <f ca="1">IFERROR(__xludf.DUMMYFUNCTION("""COMPUTED_VALUE"""),"South America")</f>
        <v>South America</v>
      </c>
      <c r="C366" s="4" t="str">
        <f ca="1">IFERROR(__xludf.DUMMYFUNCTION("""COMPUTED_VALUE"""),"Tabaré Vázquez")</f>
        <v>Tabaré Vázquez</v>
      </c>
      <c r="D366" t="str">
        <f ca="1">IFERROR(__xludf.DUMMYFUNCTION("""COMPUTED_VALUE"""),"Head of both state and government")</f>
        <v>Head of both state and government</v>
      </c>
      <c r="E366" t="str">
        <f ca="1">IFERROR(__xludf.DUMMYFUNCTION("""COMPUTED_VALUE"""),"Male")</f>
        <v>Male</v>
      </c>
      <c r="F366" s="1">
        <f ca="1">IFERROR(__xludf.DUMMYFUNCTION("""COMPUTED_VALUE"""),80)</f>
        <v>80</v>
      </c>
      <c r="G366" t="str">
        <f ca="1">IFERROR(__xludf.DUMMYFUNCTION("""COMPUTED_VALUE"""),"President")</f>
        <v>President</v>
      </c>
      <c r="H366" s="10">
        <f ca="1">IFERROR(__xludf.DUMMYFUNCTION("""COMPUTED_VALUE"""),0)</f>
        <v>0</v>
      </c>
      <c r="I366" s="7" t="str">
        <f ca="1">IFERROR(__xludf.DUMMYFUNCTION("""COMPUTED_VALUE"""),"")</f>
        <v/>
      </c>
      <c r="J366" s="12" t="str">
        <f ca="1">IFERROR(__xludf.DUMMYFUNCTION("""COMPUTED_VALUE"""),"")</f>
        <v/>
      </c>
      <c r="K366" s="8" t="str">
        <f ca="1">IFERROR(__xludf.DUMMYFUNCTION("""COMPUTED_VALUE"""),"")</f>
        <v/>
      </c>
      <c r="L366" s="12" t="str">
        <f ca="1">IFERROR(__xludf.DUMMYFUNCTION("""COMPUTED_VALUE"""),"")</f>
        <v/>
      </c>
      <c r="M366" s="12" t="str">
        <f ca="1">IFERROR(__xludf.DUMMYFUNCTION("""COMPUTED_VALUE"""),"")</f>
        <v/>
      </c>
      <c r="N366" s="12" t="str">
        <f ca="1">IFERROR(__xludf.DUMMYFUNCTION("""COMPUTED_VALUE"""),"")</f>
        <v/>
      </c>
      <c r="O366" s="8" t="str">
        <f ca="1">IFERROR(__xludf.DUMMYFUNCTION("""COMPUTED_VALUE"""),"")</f>
        <v/>
      </c>
      <c r="P366" s="12" t="str">
        <f ca="1">IFERROR(__xludf.DUMMYFUNCTION("""COMPUTED_VALUE"""),"")</f>
        <v/>
      </c>
      <c r="Q366" s="12" t="str">
        <f ca="1">IFERROR(__xludf.DUMMYFUNCTION("""COMPUTED_VALUE"""),"")</f>
        <v/>
      </c>
      <c r="R366" s="8" t="str">
        <f ca="1">IFERROR(__xludf.DUMMYFUNCTION("""COMPUTED_VALUE"""),"")</f>
        <v/>
      </c>
      <c r="S366" s="3" t="str">
        <f ca="1">IFERROR(__xludf.DUMMYFUNCTION("""COMPUTED_VALUE"""),"")</f>
        <v/>
      </c>
      <c r="T366" s="8" t="str">
        <f ca="1">IFERROR(__xludf.DUMMYFUNCTION("""COMPUTED_VALUE"""),"")</f>
        <v/>
      </c>
      <c r="U366" s="3" t="str">
        <f ca="1">IFERROR(__xludf.DUMMYFUNCTION("""COMPUTED_VALUE"""),"")</f>
        <v/>
      </c>
      <c r="V366" s="8" t="str">
        <f ca="1">IFERROR(__xludf.DUMMYFUNCTION("""COMPUTED_VALUE"""),"")</f>
        <v/>
      </c>
      <c r="W366" s="3" t="str">
        <f ca="1">IFERROR(__xludf.DUMMYFUNCTION("""COMPUTED_VALUE"""),"")</f>
        <v/>
      </c>
      <c r="X366" s="3" t="str">
        <f ca="1">IFERROR(__xludf.DUMMYFUNCTION("""COMPUTED_VALUE"""),"")</f>
        <v/>
      </c>
      <c r="Y366" s="8" t="str">
        <f ca="1">IFERROR(__xludf.DUMMYFUNCTION("""COMPUTED_VALUE"""),"")</f>
        <v/>
      </c>
      <c r="Z366" s="3" t="str">
        <f ca="1">IFERROR(__xludf.DUMMYFUNCTION("""COMPUTED_VALUE"""),"")</f>
        <v/>
      </c>
      <c r="AA366" s="3" t="str">
        <f ca="1">IFERROR(__xludf.DUMMYFUNCTION("""COMPUTED_VALUE"""),"")</f>
        <v/>
      </c>
      <c r="AB366" s="3" t="str">
        <f ca="1">IFERROR(__xludf.DUMMYFUNCTION("""COMPUTED_VALUE"""),"")</f>
        <v/>
      </c>
      <c r="AC366" s="3" t="str">
        <f ca="1">IFERROR(__xludf.DUMMYFUNCTION("""COMPUTED_VALUE"""),"")</f>
        <v/>
      </c>
      <c r="AD366" s="15" t="str">
        <f ca="1">IFERROR(__xludf.DUMMYFUNCTION("""COMPUTED_VALUE"""),"")</f>
        <v/>
      </c>
    </row>
    <row r="367" spans="1:30" ht="12.75">
      <c r="A367" t="str">
        <f ca="1">IFERROR(__xludf.DUMMYFUNCTION("""COMPUTED_VALUE"""),"Uzbekistan")</f>
        <v>Uzbekistan</v>
      </c>
      <c r="B367" t="str">
        <f ca="1">IFERROR(__xludf.DUMMYFUNCTION("""COMPUTED_VALUE"""),"Asia")</f>
        <v>Asia</v>
      </c>
      <c r="C367" s="4" t="str">
        <f ca="1">IFERROR(__xludf.DUMMYFUNCTION("""COMPUTED_VALUE"""),"Abdulla Aripov")</f>
        <v>Abdulla Aripov</v>
      </c>
      <c r="D367" t="str">
        <f ca="1">IFERROR(__xludf.DUMMYFUNCTION("""COMPUTED_VALUE"""),"Head of government")</f>
        <v>Head of government</v>
      </c>
      <c r="E367" t="str">
        <f ca="1">IFERROR(__xludf.DUMMYFUNCTION("""COMPUTED_VALUE"""),"Male")</f>
        <v>Male</v>
      </c>
      <c r="F367" s="1">
        <f ca="1">IFERROR(__xludf.DUMMYFUNCTION("""COMPUTED_VALUE"""),56)</f>
        <v>56</v>
      </c>
      <c r="G367" t="str">
        <f ca="1">IFERROR(__xludf.DUMMYFUNCTION("""COMPUTED_VALUE"""),"Prime Minister")</f>
        <v>Prime Minister</v>
      </c>
      <c r="H367" s="10">
        <f ca="1">IFERROR(__xludf.DUMMYFUNCTION("""COMPUTED_VALUE"""),0)</f>
        <v>0</v>
      </c>
      <c r="I367" s="7" t="str">
        <f ca="1">IFERROR(__xludf.DUMMYFUNCTION("""COMPUTED_VALUE"""),"")</f>
        <v/>
      </c>
      <c r="J367" s="12" t="str">
        <f ca="1">IFERROR(__xludf.DUMMYFUNCTION("""COMPUTED_VALUE"""),"")</f>
        <v/>
      </c>
      <c r="K367" s="8" t="str">
        <f ca="1">IFERROR(__xludf.DUMMYFUNCTION("""COMPUTED_VALUE"""),"")</f>
        <v/>
      </c>
      <c r="L367" s="12" t="str">
        <f ca="1">IFERROR(__xludf.DUMMYFUNCTION("""COMPUTED_VALUE"""),"")</f>
        <v/>
      </c>
      <c r="M367" s="12" t="str">
        <f ca="1">IFERROR(__xludf.DUMMYFUNCTION("""COMPUTED_VALUE"""),"")</f>
        <v/>
      </c>
      <c r="N367" s="12" t="str">
        <f ca="1">IFERROR(__xludf.DUMMYFUNCTION("""COMPUTED_VALUE"""),"")</f>
        <v/>
      </c>
      <c r="O367" s="8" t="str">
        <f ca="1">IFERROR(__xludf.DUMMYFUNCTION("""COMPUTED_VALUE"""),"")</f>
        <v/>
      </c>
      <c r="P367" s="12" t="str">
        <f ca="1">IFERROR(__xludf.DUMMYFUNCTION("""COMPUTED_VALUE"""),"")</f>
        <v/>
      </c>
      <c r="Q367" s="12" t="str">
        <f ca="1">IFERROR(__xludf.DUMMYFUNCTION("""COMPUTED_VALUE"""),"")</f>
        <v/>
      </c>
      <c r="R367" s="8" t="str">
        <f ca="1">IFERROR(__xludf.DUMMYFUNCTION("""COMPUTED_VALUE"""),"")</f>
        <v/>
      </c>
      <c r="S367" s="3" t="str">
        <f ca="1">IFERROR(__xludf.DUMMYFUNCTION("""COMPUTED_VALUE"""),"")</f>
        <v/>
      </c>
      <c r="T367" s="8" t="str">
        <f ca="1">IFERROR(__xludf.DUMMYFUNCTION("""COMPUTED_VALUE"""),"")</f>
        <v/>
      </c>
      <c r="U367" s="3" t="str">
        <f ca="1">IFERROR(__xludf.DUMMYFUNCTION("""COMPUTED_VALUE"""),"")</f>
        <v/>
      </c>
      <c r="V367" s="8" t="str">
        <f ca="1">IFERROR(__xludf.DUMMYFUNCTION("""COMPUTED_VALUE"""),"")</f>
        <v/>
      </c>
      <c r="W367" s="3" t="str">
        <f ca="1">IFERROR(__xludf.DUMMYFUNCTION("""COMPUTED_VALUE"""),"")</f>
        <v/>
      </c>
      <c r="X367" s="3" t="str">
        <f ca="1">IFERROR(__xludf.DUMMYFUNCTION("""COMPUTED_VALUE"""),"")</f>
        <v/>
      </c>
      <c r="Y367" s="8" t="str">
        <f ca="1">IFERROR(__xludf.DUMMYFUNCTION("""COMPUTED_VALUE"""),"")</f>
        <v/>
      </c>
      <c r="Z367" s="3" t="str">
        <f ca="1">IFERROR(__xludf.DUMMYFUNCTION("""COMPUTED_VALUE"""),"")</f>
        <v/>
      </c>
      <c r="AA367" s="3" t="str">
        <f ca="1">IFERROR(__xludf.DUMMYFUNCTION("""COMPUTED_VALUE"""),"")</f>
        <v/>
      </c>
      <c r="AB367" s="3" t="str">
        <f ca="1">IFERROR(__xludf.DUMMYFUNCTION("""COMPUTED_VALUE"""),"")</f>
        <v/>
      </c>
      <c r="AC367" s="3" t="str">
        <f ca="1">IFERROR(__xludf.DUMMYFUNCTION("""COMPUTED_VALUE"""),"")</f>
        <v/>
      </c>
      <c r="AD367" s="15" t="str">
        <f ca="1">IFERROR(__xludf.DUMMYFUNCTION("""COMPUTED_VALUE"""),"")</f>
        <v/>
      </c>
    </row>
    <row r="368" spans="1:30" ht="12.75">
      <c r="A368" t="str">
        <f ca="1">IFERROR(__xludf.DUMMYFUNCTION("""COMPUTED_VALUE"""),"Vanuatu")</f>
        <v>Vanuatu</v>
      </c>
      <c r="B368" t="str">
        <f ca="1">IFERROR(__xludf.DUMMYFUNCTION("""COMPUTED_VALUE"""),"Oceania")</f>
        <v>Oceania</v>
      </c>
      <c r="C368" s="4" t="str">
        <f ca="1">IFERROR(__xludf.DUMMYFUNCTION("""COMPUTED_VALUE"""),"Tallis Obed Moses")</f>
        <v>Tallis Obed Moses</v>
      </c>
      <c r="D368" t="str">
        <f ca="1">IFERROR(__xludf.DUMMYFUNCTION("""COMPUTED_VALUE"""),"Head of state")</f>
        <v>Head of state</v>
      </c>
      <c r="E368" t="str">
        <f ca="1">IFERROR(__xludf.DUMMYFUNCTION("""COMPUTED_VALUE"""),"Male")</f>
        <v>Male</v>
      </c>
      <c r="F368" s="1">
        <f ca="1">IFERROR(__xludf.DUMMYFUNCTION("""COMPUTED_VALUE"""),63)</f>
        <v>63</v>
      </c>
      <c r="G368" t="str">
        <f ca="1">IFERROR(__xludf.DUMMYFUNCTION("""COMPUTED_VALUE"""),"President")</f>
        <v>President</v>
      </c>
      <c r="H368" s="10">
        <f ca="1">IFERROR(__xludf.DUMMYFUNCTION("""COMPUTED_VALUE"""),0)</f>
        <v>0</v>
      </c>
      <c r="I368" s="7" t="str">
        <f ca="1">IFERROR(__xludf.DUMMYFUNCTION("""COMPUTED_VALUE"""),"")</f>
        <v/>
      </c>
      <c r="J368" s="12" t="str">
        <f ca="1">IFERROR(__xludf.DUMMYFUNCTION("""COMPUTED_VALUE"""),"")</f>
        <v/>
      </c>
      <c r="K368" s="8" t="str">
        <f ca="1">IFERROR(__xludf.DUMMYFUNCTION("""COMPUTED_VALUE"""),"")</f>
        <v/>
      </c>
      <c r="L368" s="12" t="str">
        <f ca="1">IFERROR(__xludf.DUMMYFUNCTION("""COMPUTED_VALUE"""),"")</f>
        <v/>
      </c>
      <c r="M368" s="12" t="str">
        <f ca="1">IFERROR(__xludf.DUMMYFUNCTION("""COMPUTED_VALUE"""),"")</f>
        <v/>
      </c>
      <c r="N368" s="12" t="str">
        <f ca="1">IFERROR(__xludf.DUMMYFUNCTION("""COMPUTED_VALUE"""),"")</f>
        <v/>
      </c>
      <c r="O368" s="8" t="str">
        <f ca="1">IFERROR(__xludf.DUMMYFUNCTION("""COMPUTED_VALUE"""),"")</f>
        <v/>
      </c>
      <c r="P368" s="12" t="str">
        <f ca="1">IFERROR(__xludf.DUMMYFUNCTION("""COMPUTED_VALUE"""),"")</f>
        <v/>
      </c>
      <c r="Q368" s="12" t="str">
        <f ca="1">IFERROR(__xludf.DUMMYFUNCTION("""COMPUTED_VALUE"""),"")</f>
        <v/>
      </c>
      <c r="R368" s="8" t="str">
        <f ca="1">IFERROR(__xludf.DUMMYFUNCTION("""COMPUTED_VALUE"""),"")</f>
        <v/>
      </c>
      <c r="S368" s="3" t="str">
        <f ca="1">IFERROR(__xludf.DUMMYFUNCTION("""COMPUTED_VALUE"""),"")</f>
        <v/>
      </c>
      <c r="T368" s="8" t="str">
        <f ca="1">IFERROR(__xludf.DUMMYFUNCTION("""COMPUTED_VALUE"""),"")</f>
        <v/>
      </c>
      <c r="U368" s="3" t="str">
        <f ca="1">IFERROR(__xludf.DUMMYFUNCTION("""COMPUTED_VALUE"""),"")</f>
        <v/>
      </c>
      <c r="V368" s="8" t="str">
        <f ca="1">IFERROR(__xludf.DUMMYFUNCTION("""COMPUTED_VALUE"""),"")</f>
        <v/>
      </c>
      <c r="W368" s="3" t="str">
        <f ca="1">IFERROR(__xludf.DUMMYFUNCTION("""COMPUTED_VALUE"""),"")</f>
        <v/>
      </c>
      <c r="X368" s="3" t="str">
        <f ca="1">IFERROR(__xludf.DUMMYFUNCTION("""COMPUTED_VALUE"""),"")</f>
        <v/>
      </c>
      <c r="Y368" s="8" t="str">
        <f ca="1">IFERROR(__xludf.DUMMYFUNCTION("""COMPUTED_VALUE"""),"")</f>
        <v/>
      </c>
      <c r="Z368" s="3" t="str">
        <f ca="1">IFERROR(__xludf.DUMMYFUNCTION("""COMPUTED_VALUE"""),"")</f>
        <v/>
      </c>
      <c r="AA368" s="3" t="str">
        <f ca="1">IFERROR(__xludf.DUMMYFUNCTION("""COMPUTED_VALUE"""),"")</f>
        <v/>
      </c>
      <c r="AB368" s="3" t="str">
        <f ca="1">IFERROR(__xludf.DUMMYFUNCTION("""COMPUTED_VALUE"""),"")</f>
        <v/>
      </c>
      <c r="AC368" s="3" t="str">
        <f ca="1">IFERROR(__xludf.DUMMYFUNCTION("""COMPUTED_VALUE"""),"")</f>
        <v/>
      </c>
      <c r="AD368" s="15" t="str">
        <f ca="1">IFERROR(__xludf.DUMMYFUNCTION("""COMPUTED_VALUE"""),"")</f>
        <v/>
      </c>
    </row>
    <row r="369" spans="1:30" ht="12.75">
      <c r="A369" t="str">
        <f ca="1">IFERROR(__xludf.DUMMYFUNCTION("""COMPUTED_VALUE"""),"Vanuatu")</f>
        <v>Vanuatu</v>
      </c>
      <c r="B369" t="str">
        <f ca="1">IFERROR(__xludf.DUMMYFUNCTION("""COMPUTED_VALUE"""),"Oceania")</f>
        <v>Oceania</v>
      </c>
      <c r="C369" s="4" t="str">
        <f ca="1">IFERROR(__xludf.DUMMYFUNCTION("""COMPUTED_VALUE"""),"Charlot Salwai")</f>
        <v>Charlot Salwai</v>
      </c>
      <c r="D369" t="str">
        <f ca="1">IFERROR(__xludf.DUMMYFUNCTION("""COMPUTED_VALUE"""),"Head of government")</f>
        <v>Head of government</v>
      </c>
      <c r="E369" t="str">
        <f ca="1">IFERROR(__xludf.DUMMYFUNCTION("""COMPUTED_VALUE"""),"Male")</f>
        <v>Male</v>
      </c>
      <c r="F369" s="1">
        <f ca="1">IFERROR(__xludf.DUMMYFUNCTION("""COMPUTED_VALUE"""),54)</f>
        <v>54</v>
      </c>
      <c r="G369" t="str">
        <f ca="1">IFERROR(__xludf.DUMMYFUNCTION("""COMPUTED_VALUE"""),"Prime Minister")</f>
        <v>Prime Minister</v>
      </c>
      <c r="H369" s="10">
        <f ca="1">IFERROR(__xludf.DUMMYFUNCTION("""COMPUTED_VALUE"""),0)</f>
        <v>0</v>
      </c>
      <c r="I369" s="7" t="str">
        <f ca="1">IFERROR(__xludf.DUMMYFUNCTION("""COMPUTED_VALUE"""),"")</f>
        <v/>
      </c>
      <c r="J369" s="12" t="str">
        <f ca="1">IFERROR(__xludf.DUMMYFUNCTION("""COMPUTED_VALUE"""),"")</f>
        <v/>
      </c>
      <c r="K369" s="8" t="str">
        <f ca="1">IFERROR(__xludf.DUMMYFUNCTION("""COMPUTED_VALUE"""),"")</f>
        <v/>
      </c>
      <c r="L369" s="12" t="str">
        <f ca="1">IFERROR(__xludf.DUMMYFUNCTION("""COMPUTED_VALUE"""),"")</f>
        <v/>
      </c>
      <c r="M369" s="12" t="str">
        <f ca="1">IFERROR(__xludf.DUMMYFUNCTION("""COMPUTED_VALUE"""),"")</f>
        <v/>
      </c>
      <c r="N369" s="12" t="str">
        <f ca="1">IFERROR(__xludf.DUMMYFUNCTION("""COMPUTED_VALUE"""),"")</f>
        <v/>
      </c>
      <c r="O369" s="8" t="str">
        <f ca="1">IFERROR(__xludf.DUMMYFUNCTION("""COMPUTED_VALUE"""),"")</f>
        <v/>
      </c>
      <c r="P369" s="12" t="str">
        <f ca="1">IFERROR(__xludf.DUMMYFUNCTION("""COMPUTED_VALUE"""),"")</f>
        <v/>
      </c>
      <c r="Q369" s="12" t="str">
        <f ca="1">IFERROR(__xludf.DUMMYFUNCTION("""COMPUTED_VALUE"""),"")</f>
        <v/>
      </c>
      <c r="R369" s="8" t="str">
        <f ca="1">IFERROR(__xludf.DUMMYFUNCTION("""COMPUTED_VALUE"""),"")</f>
        <v/>
      </c>
      <c r="S369" s="3" t="str">
        <f ca="1">IFERROR(__xludf.DUMMYFUNCTION("""COMPUTED_VALUE"""),"")</f>
        <v/>
      </c>
      <c r="T369" s="8" t="str">
        <f ca="1">IFERROR(__xludf.DUMMYFUNCTION("""COMPUTED_VALUE"""),"")</f>
        <v/>
      </c>
      <c r="U369" s="3" t="str">
        <f ca="1">IFERROR(__xludf.DUMMYFUNCTION("""COMPUTED_VALUE"""),"")</f>
        <v/>
      </c>
      <c r="V369" s="8" t="str">
        <f ca="1">IFERROR(__xludf.DUMMYFUNCTION("""COMPUTED_VALUE"""),"")</f>
        <v/>
      </c>
      <c r="W369" s="3" t="str">
        <f ca="1">IFERROR(__xludf.DUMMYFUNCTION("""COMPUTED_VALUE"""),"")</f>
        <v/>
      </c>
      <c r="X369" s="3" t="str">
        <f ca="1">IFERROR(__xludf.DUMMYFUNCTION("""COMPUTED_VALUE"""),"")</f>
        <v/>
      </c>
      <c r="Y369" s="8" t="str">
        <f ca="1">IFERROR(__xludf.DUMMYFUNCTION("""COMPUTED_VALUE"""),"")</f>
        <v/>
      </c>
      <c r="Z369" s="3" t="str">
        <f ca="1">IFERROR(__xludf.DUMMYFUNCTION("""COMPUTED_VALUE"""),"")</f>
        <v/>
      </c>
      <c r="AA369" s="3" t="str">
        <f ca="1">IFERROR(__xludf.DUMMYFUNCTION("""COMPUTED_VALUE"""),"")</f>
        <v/>
      </c>
      <c r="AB369" s="3" t="str">
        <f ca="1">IFERROR(__xludf.DUMMYFUNCTION("""COMPUTED_VALUE"""),"")</f>
        <v/>
      </c>
      <c r="AC369" s="3" t="str">
        <f ca="1">IFERROR(__xludf.DUMMYFUNCTION("""COMPUTED_VALUE"""),"")</f>
        <v/>
      </c>
      <c r="AD369" s="15" t="str">
        <f ca="1">IFERROR(__xludf.DUMMYFUNCTION("""COMPUTED_VALUE"""),"")</f>
        <v/>
      </c>
    </row>
    <row r="370" spans="1:30" ht="12.75">
      <c r="A370" t="str">
        <f ca="1">IFERROR(__xludf.DUMMYFUNCTION("""COMPUTED_VALUE"""),"Vatican City (Holy See)")</f>
        <v>Vatican City (Holy See)</v>
      </c>
      <c r="B370" t="str">
        <f ca="1">IFERROR(__xludf.DUMMYFUNCTION("""COMPUTED_VALUE"""),"Europe")</f>
        <v>Europe</v>
      </c>
      <c r="C370" s="4" t="str">
        <f ca="1">IFERROR(__xludf.DUMMYFUNCTION("""COMPUTED_VALUE"""),"Cardinal Giuseppe Bertello")</f>
        <v>Cardinal Giuseppe Bertello</v>
      </c>
      <c r="D370" t="str">
        <f ca="1">IFERROR(__xludf.DUMMYFUNCTION("""COMPUTED_VALUE"""),"Head of government")</f>
        <v>Head of government</v>
      </c>
      <c r="E370" t="str">
        <f ca="1">IFERROR(__xludf.DUMMYFUNCTION("""COMPUTED_VALUE"""),"Male")</f>
        <v>Male</v>
      </c>
      <c r="F370" s="1">
        <f ca="1">IFERROR(__xludf.DUMMYFUNCTION("""COMPUTED_VALUE"""),75)</f>
        <v>75</v>
      </c>
      <c r="G370" t="str">
        <f ca="1">IFERROR(__xludf.DUMMYFUNCTION("""COMPUTED_VALUE"""),"President of the Government")</f>
        <v>President of the Government</v>
      </c>
      <c r="H370" s="10">
        <f ca="1">IFERROR(__xludf.DUMMYFUNCTION("""COMPUTED_VALUE"""),0)</f>
        <v>0</v>
      </c>
      <c r="I370" s="7" t="str">
        <f ca="1">IFERROR(__xludf.DUMMYFUNCTION("""COMPUTED_VALUE"""),"")</f>
        <v/>
      </c>
      <c r="J370" s="12" t="str">
        <f ca="1">IFERROR(__xludf.DUMMYFUNCTION("""COMPUTED_VALUE"""),"")</f>
        <v/>
      </c>
      <c r="K370" s="8" t="str">
        <f ca="1">IFERROR(__xludf.DUMMYFUNCTION("""COMPUTED_VALUE"""),"")</f>
        <v/>
      </c>
      <c r="L370" s="12" t="str">
        <f ca="1">IFERROR(__xludf.DUMMYFUNCTION("""COMPUTED_VALUE"""),"")</f>
        <v/>
      </c>
      <c r="M370" s="12" t="str">
        <f ca="1">IFERROR(__xludf.DUMMYFUNCTION("""COMPUTED_VALUE"""),"")</f>
        <v/>
      </c>
      <c r="N370" s="12" t="str">
        <f ca="1">IFERROR(__xludf.DUMMYFUNCTION("""COMPUTED_VALUE"""),"")</f>
        <v/>
      </c>
      <c r="O370" s="8" t="str">
        <f ca="1">IFERROR(__xludf.DUMMYFUNCTION("""COMPUTED_VALUE"""),"")</f>
        <v/>
      </c>
      <c r="P370" s="12" t="str">
        <f ca="1">IFERROR(__xludf.DUMMYFUNCTION("""COMPUTED_VALUE"""),"")</f>
        <v/>
      </c>
      <c r="Q370" s="12" t="str">
        <f ca="1">IFERROR(__xludf.DUMMYFUNCTION("""COMPUTED_VALUE"""),"")</f>
        <v/>
      </c>
      <c r="R370" s="8" t="str">
        <f ca="1">IFERROR(__xludf.DUMMYFUNCTION("""COMPUTED_VALUE"""),"")</f>
        <v/>
      </c>
      <c r="S370" s="3" t="str">
        <f ca="1">IFERROR(__xludf.DUMMYFUNCTION("""COMPUTED_VALUE"""),"")</f>
        <v/>
      </c>
      <c r="T370" s="8" t="str">
        <f ca="1">IFERROR(__xludf.DUMMYFUNCTION("""COMPUTED_VALUE"""),"")</f>
        <v/>
      </c>
      <c r="U370" s="3" t="str">
        <f ca="1">IFERROR(__xludf.DUMMYFUNCTION("""COMPUTED_VALUE"""),"")</f>
        <v/>
      </c>
      <c r="V370" s="8" t="str">
        <f ca="1">IFERROR(__xludf.DUMMYFUNCTION("""COMPUTED_VALUE"""),"")</f>
        <v/>
      </c>
      <c r="W370" s="3" t="str">
        <f ca="1">IFERROR(__xludf.DUMMYFUNCTION("""COMPUTED_VALUE"""),"")</f>
        <v/>
      </c>
      <c r="X370" s="3" t="str">
        <f ca="1">IFERROR(__xludf.DUMMYFUNCTION("""COMPUTED_VALUE"""),"")</f>
        <v/>
      </c>
      <c r="Y370" s="8" t="str">
        <f ca="1">IFERROR(__xludf.DUMMYFUNCTION("""COMPUTED_VALUE"""),"")</f>
        <v/>
      </c>
      <c r="Z370" s="3" t="str">
        <f ca="1">IFERROR(__xludf.DUMMYFUNCTION("""COMPUTED_VALUE"""),"")</f>
        <v/>
      </c>
      <c r="AA370" s="3" t="str">
        <f ca="1">IFERROR(__xludf.DUMMYFUNCTION("""COMPUTED_VALUE"""),"")</f>
        <v/>
      </c>
      <c r="AB370" s="3" t="str">
        <f ca="1">IFERROR(__xludf.DUMMYFUNCTION("""COMPUTED_VALUE"""),"")</f>
        <v/>
      </c>
      <c r="AC370" s="3" t="str">
        <f ca="1">IFERROR(__xludf.DUMMYFUNCTION("""COMPUTED_VALUE"""),"")</f>
        <v/>
      </c>
      <c r="AD370" s="15" t="str">
        <f ca="1">IFERROR(__xludf.DUMMYFUNCTION("""COMPUTED_VALUE"""),"")</f>
        <v/>
      </c>
    </row>
    <row r="371" spans="1:30" ht="12.75">
      <c r="A371" t="str">
        <f ca="1">IFERROR(__xludf.DUMMYFUNCTION("""COMPUTED_VALUE"""),"Vietnam")</f>
        <v>Vietnam</v>
      </c>
      <c r="B371" t="str">
        <f ca="1">IFERROR(__xludf.DUMMYFUNCTION("""COMPUTED_VALUE"""),"Asia")</f>
        <v>Asia</v>
      </c>
      <c r="C371" s="4" t="str">
        <f ca="1">IFERROR(__xludf.DUMMYFUNCTION("""COMPUTED_VALUE"""),"Trần Đại Quang")</f>
        <v>Trần Đại Quang</v>
      </c>
      <c r="D371" t="str">
        <f ca="1">IFERROR(__xludf.DUMMYFUNCTION("""COMPUTED_VALUE"""),"Head of state")</f>
        <v>Head of state</v>
      </c>
      <c r="E371" t="str">
        <f ca="1">IFERROR(__xludf.DUMMYFUNCTION("""COMPUTED_VALUE"""),"Male")</f>
        <v>Male</v>
      </c>
      <c r="F371" s="1">
        <f ca="1">IFERROR(__xludf.DUMMYFUNCTION("""COMPUTED_VALUE"""),61)</f>
        <v>61</v>
      </c>
      <c r="G371" t="str">
        <f ca="1">IFERROR(__xludf.DUMMYFUNCTION("""COMPUTED_VALUE"""),"President")</f>
        <v>President</v>
      </c>
      <c r="H371" s="10">
        <f ca="1">IFERROR(__xludf.DUMMYFUNCTION("""COMPUTED_VALUE"""),0)</f>
        <v>0</v>
      </c>
      <c r="I371" s="7" t="str">
        <f ca="1">IFERROR(__xludf.DUMMYFUNCTION("""COMPUTED_VALUE"""),"")</f>
        <v/>
      </c>
      <c r="J371" s="12" t="str">
        <f ca="1">IFERROR(__xludf.DUMMYFUNCTION("""COMPUTED_VALUE"""),"")</f>
        <v/>
      </c>
      <c r="K371" s="8" t="str">
        <f ca="1">IFERROR(__xludf.DUMMYFUNCTION("""COMPUTED_VALUE"""),"")</f>
        <v/>
      </c>
      <c r="L371" s="12" t="str">
        <f ca="1">IFERROR(__xludf.DUMMYFUNCTION("""COMPUTED_VALUE"""),"")</f>
        <v/>
      </c>
      <c r="M371" s="12" t="str">
        <f ca="1">IFERROR(__xludf.DUMMYFUNCTION("""COMPUTED_VALUE"""),"")</f>
        <v/>
      </c>
      <c r="N371" s="12" t="str">
        <f ca="1">IFERROR(__xludf.DUMMYFUNCTION("""COMPUTED_VALUE"""),"")</f>
        <v/>
      </c>
      <c r="O371" s="8" t="str">
        <f ca="1">IFERROR(__xludf.DUMMYFUNCTION("""COMPUTED_VALUE"""),"")</f>
        <v/>
      </c>
      <c r="P371" s="12" t="str">
        <f ca="1">IFERROR(__xludf.DUMMYFUNCTION("""COMPUTED_VALUE"""),"")</f>
        <v/>
      </c>
      <c r="Q371" s="12" t="str">
        <f ca="1">IFERROR(__xludf.DUMMYFUNCTION("""COMPUTED_VALUE"""),"")</f>
        <v/>
      </c>
      <c r="R371" s="8" t="str">
        <f ca="1">IFERROR(__xludf.DUMMYFUNCTION("""COMPUTED_VALUE"""),"")</f>
        <v/>
      </c>
      <c r="S371" s="3" t="str">
        <f ca="1">IFERROR(__xludf.DUMMYFUNCTION("""COMPUTED_VALUE"""),"")</f>
        <v/>
      </c>
      <c r="T371" s="8" t="str">
        <f ca="1">IFERROR(__xludf.DUMMYFUNCTION("""COMPUTED_VALUE"""),"")</f>
        <v/>
      </c>
      <c r="U371" s="3" t="str">
        <f ca="1">IFERROR(__xludf.DUMMYFUNCTION("""COMPUTED_VALUE"""),"")</f>
        <v/>
      </c>
      <c r="V371" s="8" t="str">
        <f ca="1">IFERROR(__xludf.DUMMYFUNCTION("""COMPUTED_VALUE"""),"")</f>
        <v/>
      </c>
      <c r="W371" s="3" t="str">
        <f ca="1">IFERROR(__xludf.DUMMYFUNCTION("""COMPUTED_VALUE"""),"")</f>
        <v/>
      </c>
      <c r="X371" s="3" t="str">
        <f ca="1">IFERROR(__xludf.DUMMYFUNCTION("""COMPUTED_VALUE"""),"")</f>
        <v/>
      </c>
      <c r="Y371" s="8" t="str">
        <f ca="1">IFERROR(__xludf.DUMMYFUNCTION("""COMPUTED_VALUE"""),"")</f>
        <v/>
      </c>
      <c r="Z371" s="3" t="str">
        <f ca="1">IFERROR(__xludf.DUMMYFUNCTION("""COMPUTED_VALUE"""),"")</f>
        <v/>
      </c>
      <c r="AA371" s="3" t="str">
        <f ca="1">IFERROR(__xludf.DUMMYFUNCTION("""COMPUTED_VALUE"""),"")</f>
        <v/>
      </c>
      <c r="AB371" s="3" t="str">
        <f ca="1">IFERROR(__xludf.DUMMYFUNCTION("""COMPUTED_VALUE"""),"")</f>
        <v/>
      </c>
      <c r="AC371" s="3" t="str">
        <f ca="1">IFERROR(__xludf.DUMMYFUNCTION("""COMPUTED_VALUE"""),"")</f>
        <v/>
      </c>
      <c r="AD371" s="15" t="str">
        <f ca="1">IFERROR(__xludf.DUMMYFUNCTION("""COMPUTED_VALUE"""),"")</f>
        <v/>
      </c>
    </row>
    <row r="372" spans="1:30" ht="12.75">
      <c r="A372" t="str">
        <f ca="1">IFERROR(__xludf.DUMMYFUNCTION("""COMPUTED_VALUE"""),"Vietnam")</f>
        <v>Vietnam</v>
      </c>
      <c r="B372" t="str">
        <f ca="1">IFERROR(__xludf.DUMMYFUNCTION("""COMPUTED_VALUE"""),"Asia")</f>
        <v>Asia</v>
      </c>
      <c r="C372" s="4" t="str">
        <f ca="1">IFERROR(__xludf.DUMMYFUNCTION("""COMPUTED_VALUE"""),"Nguyễn Xuân Phúc")</f>
        <v>Nguyễn Xuân Phúc</v>
      </c>
      <c r="D372" t="str">
        <f ca="1">IFERROR(__xludf.DUMMYFUNCTION("""COMPUTED_VALUE"""),"Head of government")</f>
        <v>Head of government</v>
      </c>
      <c r="E372" t="str">
        <f ca="1">IFERROR(__xludf.DUMMYFUNCTION("""COMPUTED_VALUE"""),"Male")</f>
        <v>Male</v>
      </c>
      <c r="F372" s="1">
        <f ca="1">IFERROR(__xludf.DUMMYFUNCTION("""COMPUTED_VALUE"""),63)</f>
        <v>63</v>
      </c>
      <c r="G372" t="str">
        <f ca="1">IFERROR(__xludf.DUMMYFUNCTION("""COMPUTED_VALUE"""),"Prime Minister")</f>
        <v>Prime Minister</v>
      </c>
      <c r="H372" s="10">
        <f ca="1">IFERROR(__xludf.DUMMYFUNCTION("""COMPUTED_VALUE"""),0)</f>
        <v>0</v>
      </c>
      <c r="I372" s="7" t="str">
        <f ca="1">IFERROR(__xludf.DUMMYFUNCTION("""COMPUTED_VALUE"""),"")</f>
        <v/>
      </c>
      <c r="J372" s="12" t="str">
        <f ca="1">IFERROR(__xludf.DUMMYFUNCTION("""COMPUTED_VALUE"""),"")</f>
        <v/>
      </c>
      <c r="K372" s="8" t="str">
        <f ca="1">IFERROR(__xludf.DUMMYFUNCTION("""COMPUTED_VALUE"""),"")</f>
        <v/>
      </c>
      <c r="L372" s="12" t="str">
        <f ca="1">IFERROR(__xludf.DUMMYFUNCTION("""COMPUTED_VALUE"""),"")</f>
        <v/>
      </c>
      <c r="M372" s="12" t="str">
        <f ca="1">IFERROR(__xludf.DUMMYFUNCTION("""COMPUTED_VALUE"""),"")</f>
        <v/>
      </c>
      <c r="N372" s="12" t="str">
        <f ca="1">IFERROR(__xludf.DUMMYFUNCTION("""COMPUTED_VALUE"""),"")</f>
        <v/>
      </c>
      <c r="O372" s="8" t="str">
        <f ca="1">IFERROR(__xludf.DUMMYFUNCTION("""COMPUTED_VALUE"""),"")</f>
        <v/>
      </c>
      <c r="P372" s="12" t="str">
        <f ca="1">IFERROR(__xludf.DUMMYFUNCTION("""COMPUTED_VALUE"""),"")</f>
        <v/>
      </c>
      <c r="Q372" s="12" t="str">
        <f ca="1">IFERROR(__xludf.DUMMYFUNCTION("""COMPUTED_VALUE"""),"")</f>
        <v/>
      </c>
      <c r="R372" s="8" t="str">
        <f ca="1">IFERROR(__xludf.DUMMYFUNCTION("""COMPUTED_VALUE"""),"")</f>
        <v/>
      </c>
      <c r="S372" s="3" t="str">
        <f ca="1">IFERROR(__xludf.DUMMYFUNCTION("""COMPUTED_VALUE"""),"")</f>
        <v/>
      </c>
      <c r="T372" s="8" t="str">
        <f ca="1">IFERROR(__xludf.DUMMYFUNCTION("""COMPUTED_VALUE"""),"")</f>
        <v/>
      </c>
      <c r="U372" s="3" t="str">
        <f ca="1">IFERROR(__xludf.DUMMYFUNCTION("""COMPUTED_VALUE"""),"")</f>
        <v/>
      </c>
      <c r="V372" s="8" t="str">
        <f ca="1">IFERROR(__xludf.DUMMYFUNCTION("""COMPUTED_VALUE"""),"")</f>
        <v/>
      </c>
      <c r="W372" s="3" t="str">
        <f ca="1">IFERROR(__xludf.DUMMYFUNCTION("""COMPUTED_VALUE"""),"")</f>
        <v/>
      </c>
      <c r="X372" s="3" t="str">
        <f ca="1">IFERROR(__xludf.DUMMYFUNCTION("""COMPUTED_VALUE"""),"")</f>
        <v/>
      </c>
      <c r="Y372" s="8" t="str">
        <f ca="1">IFERROR(__xludf.DUMMYFUNCTION("""COMPUTED_VALUE"""),"")</f>
        <v/>
      </c>
      <c r="Z372" s="3" t="str">
        <f ca="1">IFERROR(__xludf.DUMMYFUNCTION("""COMPUTED_VALUE"""),"")</f>
        <v/>
      </c>
      <c r="AA372" s="3" t="str">
        <f ca="1">IFERROR(__xludf.DUMMYFUNCTION("""COMPUTED_VALUE"""),"")</f>
        <v/>
      </c>
      <c r="AB372" s="3" t="str">
        <f ca="1">IFERROR(__xludf.DUMMYFUNCTION("""COMPUTED_VALUE"""),"")</f>
        <v/>
      </c>
      <c r="AC372" s="3" t="str">
        <f ca="1">IFERROR(__xludf.DUMMYFUNCTION("""COMPUTED_VALUE"""),"")</f>
        <v/>
      </c>
      <c r="AD372" s="15" t="str">
        <f ca="1">IFERROR(__xludf.DUMMYFUNCTION("""COMPUTED_VALUE"""),"")</f>
        <v/>
      </c>
    </row>
    <row r="373" spans="1:30" ht="12.75">
      <c r="A373" t="str">
        <f ca="1">IFERROR(__xludf.DUMMYFUNCTION("""COMPUTED_VALUE"""),"Vietnam")</f>
        <v>Vietnam</v>
      </c>
      <c r="B373" t="str">
        <f ca="1">IFERROR(__xludf.DUMMYFUNCTION("""COMPUTED_VALUE"""),"Asia")</f>
        <v>Asia</v>
      </c>
      <c r="C373" s="4" t="str">
        <f ca="1">IFERROR(__xludf.DUMMYFUNCTION("""COMPUTED_VALUE"""),"Nguyễn Phú Trọng")</f>
        <v>Nguyễn Phú Trọng</v>
      </c>
      <c r="D373" t="str">
        <f ca="1">IFERROR(__xludf.DUMMYFUNCTION("""COMPUTED_VALUE"""),"Head of both state and government")</f>
        <v>Head of both state and government</v>
      </c>
      <c r="E373" t="str">
        <f ca="1">IFERROR(__xludf.DUMMYFUNCTION("""COMPUTED_VALUE"""),"Male")</f>
        <v>Male</v>
      </c>
      <c r="F373" s="1">
        <f ca="1">IFERROR(__xludf.DUMMYFUNCTION("""COMPUTED_VALUE"""),73)</f>
        <v>73</v>
      </c>
      <c r="G373" t="str">
        <f ca="1">IFERROR(__xludf.DUMMYFUNCTION("""COMPUTED_VALUE"""),"General Secretary of the Communist Party")</f>
        <v>General Secretary of the Communist Party</v>
      </c>
      <c r="H373" s="10">
        <f ca="1">IFERROR(__xludf.DUMMYFUNCTION("""COMPUTED_VALUE"""),0)</f>
        <v>0</v>
      </c>
      <c r="I373" s="7" t="str">
        <f ca="1">IFERROR(__xludf.DUMMYFUNCTION("""COMPUTED_VALUE"""),"")</f>
        <v/>
      </c>
      <c r="J373" s="12" t="str">
        <f ca="1">IFERROR(__xludf.DUMMYFUNCTION("""COMPUTED_VALUE"""),"")</f>
        <v/>
      </c>
      <c r="K373" s="8" t="str">
        <f ca="1">IFERROR(__xludf.DUMMYFUNCTION("""COMPUTED_VALUE"""),"")</f>
        <v/>
      </c>
      <c r="L373" s="12" t="str">
        <f ca="1">IFERROR(__xludf.DUMMYFUNCTION("""COMPUTED_VALUE"""),"")</f>
        <v/>
      </c>
      <c r="M373" s="12" t="str">
        <f ca="1">IFERROR(__xludf.DUMMYFUNCTION("""COMPUTED_VALUE"""),"")</f>
        <v/>
      </c>
      <c r="N373" s="12" t="str">
        <f ca="1">IFERROR(__xludf.DUMMYFUNCTION("""COMPUTED_VALUE"""),"")</f>
        <v/>
      </c>
      <c r="O373" s="8" t="str">
        <f ca="1">IFERROR(__xludf.DUMMYFUNCTION("""COMPUTED_VALUE"""),"")</f>
        <v/>
      </c>
      <c r="P373" s="12" t="str">
        <f ca="1">IFERROR(__xludf.DUMMYFUNCTION("""COMPUTED_VALUE"""),"")</f>
        <v/>
      </c>
      <c r="Q373" s="12" t="str">
        <f ca="1">IFERROR(__xludf.DUMMYFUNCTION("""COMPUTED_VALUE"""),"")</f>
        <v/>
      </c>
      <c r="R373" s="8" t="str">
        <f ca="1">IFERROR(__xludf.DUMMYFUNCTION("""COMPUTED_VALUE"""),"")</f>
        <v/>
      </c>
      <c r="S373" s="3" t="str">
        <f ca="1">IFERROR(__xludf.DUMMYFUNCTION("""COMPUTED_VALUE"""),"")</f>
        <v/>
      </c>
      <c r="T373" s="8" t="str">
        <f ca="1">IFERROR(__xludf.DUMMYFUNCTION("""COMPUTED_VALUE"""),"")</f>
        <v/>
      </c>
      <c r="U373" s="3" t="str">
        <f ca="1">IFERROR(__xludf.DUMMYFUNCTION("""COMPUTED_VALUE"""),"")</f>
        <v/>
      </c>
      <c r="V373" s="8" t="str">
        <f ca="1">IFERROR(__xludf.DUMMYFUNCTION("""COMPUTED_VALUE"""),"")</f>
        <v/>
      </c>
      <c r="W373" s="3" t="str">
        <f ca="1">IFERROR(__xludf.DUMMYFUNCTION("""COMPUTED_VALUE"""),"")</f>
        <v/>
      </c>
      <c r="X373" s="3" t="str">
        <f ca="1">IFERROR(__xludf.DUMMYFUNCTION("""COMPUTED_VALUE"""),"")</f>
        <v/>
      </c>
      <c r="Y373" s="8" t="str">
        <f ca="1">IFERROR(__xludf.DUMMYFUNCTION("""COMPUTED_VALUE"""),"")</f>
        <v/>
      </c>
      <c r="Z373" s="3" t="str">
        <f ca="1">IFERROR(__xludf.DUMMYFUNCTION("""COMPUTED_VALUE"""),"")</f>
        <v/>
      </c>
      <c r="AA373" s="3" t="str">
        <f ca="1">IFERROR(__xludf.DUMMYFUNCTION("""COMPUTED_VALUE"""),"")</f>
        <v/>
      </c>
      <c r="AB373" s="3" t="str">
        <f ca="1">IFERROR(__xludf.DUMMYFUNCTION("""COMPUTED_VALUE"""),"")</f>
        <v/>
      </c>
      <c r="AC373" s="3" t="str">
        <f ca="1">IFERROR(__xludf.DUMMYFUNCTION("""COMPUTED_VALUE"""),"")</f>
        <v/>
      </c>
      <c r="AD373" s="15" t="str">
        <f ca="1">IFERROR(__xludf.DUMMYFUNCTION("""COMPUTED_VALUE"""),"")</f>
        <v/>
      </c>
    </row>
    <row r="374" spans="1:30" ht="12.75">
      <c r="A374" t="str">
        <f ca="1">IFERROR(__xludf.DUMMYFUNCTION("""COMPUTED_VALUE"""),"Zimbabwe")</f>
        <v>Zimbabwe</v>
      </c>
      <c r="B374" t="str">
        <f ca="1">IFERROR(__xludf.DUMMYFUNCTION("""COMPUTED_VALUE"""),"Africa")</f>
        <v>Africa</v>
      </c>
      <c r="C374" s="4" t="str">
        <f ca="1">IFERROR(__xludf.DUMMYFUNCTION("""COMPUTED_VALUE"""),"Emmerson Mnangagwa")</f>
        <v>Emmerson Mnangagwa</v>
      </c>
      <c r="D374" t="str">
        <f ca="1">IFERROR(__xludf.DUMMYFUNCTION("""COMPUTED_VALUE"""),"Head of both state and government")</f>
        <v>Head of both state and government</v>
      </c>
      <c r="E374" t="str">
        <f ca="1">IFERROR(__xludf.DUMMYFUNCTION("""COMPUTED_VALUE"""),"Male")</f>
        <v>Male</v>
      </c>
      <c r="F374" s="1">
        <f ca="1">IFERROR(__xludf.DUMMYFUNCTION("""COMPUTED_VALUE"""),75)</f>
        <v>75</v>
      </c>
      <c r="G374" t="str">
        <f ca="1">IFERROR(__xludf.DUMMYFUNCTION("""COMPUTED_VALUE"""),"President")</f>
        <v>President</v>
      </c>
      <c r="H374" s="10">
        <f ca="1">IFERROR(__xludf.DUMMYFUNCTION("""COMPUTED_VALUE"""),0)</f>
        <v>0</v>
      </c>
      <c r="I374" s="7" t="str">
        <f ca="1">IFERROR(__xludf.DUMMYFUNCTION("""COMPUTED_VALUE"""),"")</f>
        <v/>
      </c>
      <c r="J374" s="12" t="str">
        <f ca="1">IFERROR(__xludf.DUMMYFUNCTION("""COMPUTED_VALUE"""),"")</f>
        <v/>
      </c>
      <c r="K374" s="8" t="str">
        <f ca="1">IFERROR(__xludf.DUMMYFUNCTION("""COMPUTED_VALUE"""),"")</f>
        <v/>
      </c>
      <c r="L374" s="12" t="str">
        <f ca="1">IFERROR(__xludf.DUMMYFUNCTION("""COMPUTED_VALUE"""),"")</f>
        <v/>
      </c>
      <c r="M374" s="12" t="str">
        <f ca="1">IFERROR(__xludf.DUMMYFUNCTION("""COMPUTED_VALUE"""),"")</f>
        <v/>
      </c>
      <c r="N374" s="12" t="str">
        <f ca="1">IFERROR(__xludf.DUMMYFUNCTION("""COMPUTED_VALUE"""),"")</f>
        <v/>
      </c>
      <c r="O374" s="8" t="str">
        <f ca="1">IFERROR(__xludf.DUMMYFUNCTION("""COMPUTED_VALUE"""),"")</f>
        <v/>
      </c>
      <c r="P374" s="12" t="str">
        <f ca="1">IFERROR(__xludf.DUMMYFUNCTION("""COMPUTED_VALUE"""),"")</f>
        <v/>
      </c>
      <c r="Q374" s="12" t="str">
        <f ca="1">IFERROR(__xludf.DUMMYFUNCTION("""COMPUTED_VALUE"""),"")</f>
        <v/>
      </c>
      <c r="R374" s="8" t="str">
        <f ca="1">IFERROR(__xludf.DUMMYFUNCTION("""COMPUTED_VALUE"""),"")</f>
        <v/>
      </c>
      <c r="S374" s="3" t="str">
        <f ca="1">IFERROR(__xludf.DUMMYFUNCTION("""COMPUTED_VALUE"""),"")</f>
        <v/>
      </c>
      <c r="T374" s="8" t="str">
        <f ca="1">IFERROR(__xludf.DUMMYFUNCTION("""COMPUTED_VALUE"""),"")</f>
        <v/>
      </c>
      <c r="U374" s="3" t="str">
        <f ca="1">IFERROR(__xludf.DUMMYFUNCTION("""COMPUTED_VALUE"""),"")</f>
        <v/>
      </c>
      <c r="V374" s="8" t="str">
        <f ca="1">IFERROR(__xludf.DUMMYFUNCTION("""COMPUTED_VALUE"""),"")</f>
        <v/>
      </c>
      <c r="W374" s="3" t="str">
        <f ca="1">IFERROR(__xludf.DUMMYFUNCTION("""COMPUTED_VALUE"""),"")</f>
        <v/>
      </c>
      <c r="X374" s="3" t="str">
        <f ca="1">IFERROR(__xludf.DUMMYFUNCTION("""COMPUTED_VALUE"""),"")</f>
        <v/>
      </c>
      <c r="Y374" s="8" t="str">
        <f ca="1">IFERROR(__xludf.DUMMYFUNCTION("""COMPUTED_VALUE"""),"")</f>
        <v/>
      </c>
      <c r="Z374" s="3" t="str">
        <f ca="1">IFERROR(__xludf.DUMMYFUNCTION("""COMPUTED_VALUE"""),"")</f>
        <v/>
      </c>
      <c r="AA374" s="3" t="str">
        <f ca="1">IFERROR(__xludf.DUMMYFUNCTION("""COMPUTED_VALUE"""),"")</f>
        <v/>
      </c>
      <c r="AB374" s="3" t="str">
        <f ca="1">IFERROR(__xludf.DUMMYFUNCTION("""COMPUTED_VALUE"""),"")</f>
        <v/>
      </c>
      <c r="AC374" s="3" t="str">
        <f ca="1">IFERROR(__xludf.DUMMYFUNCTION("""COMPUTED_VALUE"""),"")</f>
        <v/>
      </c>
      <c r="AD374" s="15" t="str">
        <f ca="1">IFERROR(__xludf.DUMMYFUNCTION("""COMPUTED_VALUE"""),"")</f>
        <v/>
      </c>
    </row>
    <row r="375" spans="1:30" ht="12.75">
      <c r="A375" t="str">
        <f ca="1">IFERROR(__xludf.DUMMYFUNCTION("""COMPUTED_VALUE"""),"")</f>
        <v/>
      </c>
      <c r="B375" t="str">
        <f ca="1">IFERROR(__xludf.DUMMYFUNCTION("""COMPUTED_VALUE"""),"")</f>
        <v/>
      </c>
      <c r="C375" t="str">
        <f ca="1">IFERROR(__xludf.DUMMYFUNCTION("""COMPUTED_VALUE"""),"")</f>
        <v/>
      </c>
      <c r="D375" t="str">
        <f ca="1">IFERROR(__xludf.DUMMYFUNCTION("""COMPUTED_VALUE"""),"")</f>
        <v/>
      </c>
      <c r="E375" t="str">
        <f ca="1">IFERROR(__xludf.DUMMYFUNCTION("""COMPUTED_VALUE"""),"")</f>
        <v/>
      </c>
      <c r="F375" s="1" t="str">
        <f ca="1">IFERROR(__xludf.DUMMYFUNCTION("""COMPUTED_VALUE"""),"")</f>
        <v/>
      </c>
      <c r="G375" t="str">
        <f ca="1">IFERROR(__xludf.DUMMYFUNCTION("""COMPUTED_VALUE"""),"")</f>
        <v/>
      </c>
      <c r="H375" s="1" t="str">
        <f ca="1">IFERROR(__xludf.DUMMYFUNCTION("""COMPUTED_VALUE"""),"")</f>
        <v/>
      </c>
      <c r="I375" s="2" t="str">
        <f ca="1">IFERROR(__xludf.DUMMYFUNCTION("""COMPUTED_VALUE"""),"")</f>
        <v/>
      </c>
      <c r="J375" s="3" t="str">
        <f ca="1">IFERROR(__xludf.DUMMYFUNCTION("""COMPUTED_VALUE"""),"")</f>
        <v/>
      </c>
      <c r="K375" s="2" t="str">
        <f ca="1">IFERROR(__xludf.DUMMYFUNCTION("""COMPUTED_VALUE"""),"")</f>
        <v/>
      </c>
      <c r="L375" s="3" t="str">
        <f ca="1">IFERROR(__xludf.DUMMYFUNCTION("""COMPUTED_VALUE"""),"")</f>
        <v/>
      </c>
      <c r="M375" s="3" t="str">
        <f ca="1">IFERROR(__xludf.DUMMYFUNCTION("""COMPUTED_VALUE"""),"")</f>
        <v/>
      </c>
      <c r="N375" s="3" t="str">
        <f ca="1">IFERROR(__xludf.DUMMYFUNCTION("""COMPUTED_VALUE"""),"")</f>
        <v/>
      </c>
      <c r="O375" s="2" t="str">
        <f ca="1">IFERROR(__xludf.DUMMYFUNCTION("""COMPUTED_VALUE"""),"")</f>
        <v/>
      </c>
      <c r="P375" s="3" t="str">
        <f ca="1">IFERROR(__xludf.DUMMYFUNCTION("""COMPUTED_VALUE"""),"")</f>
        <v/>
      </c>
      <c r="Q375" s="3" t="str">
        <f ca="1">IFERROR(__xludf.DUMMYFUNCTION("""COMPUTED_VALUE"""),"")</f>
        <v/>
      </c>
      <c r="R375" s="2" t="str">
        <f ca="1">IFERROR(__xludf.DUMMYFUNCTION("""COMPUTED_VALUE"""),"")</f>
        <v/>
      </c>
      <c r="S375" s="3" t="str">
        <f ca="1">IFERROR(__xludf.DUMMYFUNCTION("""COMPUTED_VALUE"""),"")</f>
        <v/>
      </c>
      <c r="T375" s="2" t="str">
        <f ca="1">IFERROR(__xludf.DUMMYFUNCTION("""COMPUTED_VALUE"""),"")</f>
        <v/>
      </c>
      <c r="U375" s="3" t="str">
        <f ca="1">IFERROR(__xludf.DUMMYFUNCTION("""COMPUTED_VALUE"""),"")</f>
        <v/>
      </c>
      <c r="V375" s="2" t="str">
        <f ca="1">IFERROR(__xludf.DUMMYFUNCTION("""COMPUTED_VALUE"""),"")</f>
        <v/>
      </c>
      <c r="W375" s="3" t="str">
        <f ca="1">IFERROR(__xludf.DUMMYFUNCTION("""COMPUTED_VALUE"""),"")</f>
        <v/>
      </c>
      <c r="X375" s="3" t="str">
        <f ca="1">IFERROR(__xludf.DUMMYFUNCTION("""COMPUTED_VALUE"""),"")</f>
        <v/>
      </c>
      <c r="Y375" s="2" t="str">
        <f ca="1">IFERROR(__xludf.DUMMYFUNCTION("""COMPUTED_VALUE"""),"")</f>
        <v/>
      </c>
      <c r="Z375" s="3" t="str">
        <f ca="1">IFERROR(__xludf.DUMMYFUNCTION("""COMPUTED_VALUE"""),"")</f>
        <v/>
      </c>
      <c r="AA375" s="3" t="str">
        <f ca="1">IFERROR(__xludf.DUMMYFUNCTION("""COMPUTED_VALUE"""),"")</f>
        <v/>
      </c>
      <c r="AB375" s="3" t="str">
        <f ca="1">IFERROR(__xludf.DUMMYFUNCTION("""COMPUTED_VALUE"""),"")</f>
        <v/>
      </c>
      <c r="AC375" s="3" t="str">
        <f ca="1">IFERROR(__xludf.DUMMYFUNCTION("""COMPUTED_VALUE"""),"")</f>
        <v/>
      </c>
      <c r="AD375" s="3" t="str">
        <f ca="1">IFERROR(__xludf.DUMMYFUNCTION("""COMPUTED_VALUE"""),"")</f>
        <v/>
      </c>
    </row>
    <row r="376" spans="1:30" ht="12.75">
      <c r="A376" t="str">
        <f ca="1">IFERROR(__xludf.DUMMYFUNCTION("""COMPUTED_VALUE"""),"")</f>
        <v/>
      </c>
      <c r="B376" t="str">
        <f ca="1">IFERROR(__xludf.DUMMYFUNCTION("""COMPUTED_VALUE"""),"")</f>
        <v/>
      </c>
      <c r="C376" t="str">
        <f ca="1">IFERROR(__xludf.DUMMYFUNCTION("""COMPUTED_VALUE"""),"")</f>
        <v/>
      </c>
      <c r="D376" t="str">
        <f ca="1">IFERROR(__xludf.DUMMYFUNCTION("""COMPUTED_VALUE"""),"")</f>
        <v/>
      </c>
      <c r="E376" t="str">
        <f ca="1">IFERROR(__xludf.DUMMYFUNCTION("""COMPUTED_VALUE"""),"")</f>
        <v/>
      </c>
      <c r="F376" s="1" t="str">
        <f ca="1">IFERROR(__xludf.DUMMYFUNCTION("""COMPUTED_VALUE"""),"")</f>
        <v/>
      </c>
      <c r="G376" t="str">
        <f ca="1">IFERROR(__xludf.DUMMYFUNCTION("""COMPUTED_VALUE"""),"")</f>
        <v/>
      </c>
      <c r="H376" s="1" t="str">
        <f ca="1">IFERROR(__xludf.DUMMYFUNCTION("""COMPUTED_VALUE"""),"")</f>
        <v/>
      </c>
      <c r="I376" s="2" t="str">
        <f ca="1">IFERROR(__xludf.DUMMYFUNCTION("""COMPUTED_VALUE"""),"")</f>
        <v/>
      </c>
      <c r="J376" s="3" t="str">
        <f ca="1">IFERROR(__xludf.DUMMYFUNCTION("""COMPUTED_VALUE"""),"")</f>
        <v/>
      </c>
      <c r="K376" s="2" t="str">
        <f ca="1">IFERROR(__xludf.DUMMYFUNCTION("""COMPUTED_VALUE"""),"")</f>
        <v/>
      </c>
      <c r="L376" s="3" t="str">
        <f ca="1">IFERROR(__xludf.DUMMYFUNCTION("""COMPUTED_VALUE"""),"")</f>
        <v/>
      </c>
      <c r="M376" s="3" t="str">
        <f ca="1">IFERROR(__xludf.DUMMYFUNCTION("""COMPUTED_VALUE"""),"")</f>
        <v/>
      </c>
      <c r="N376" s="3" t="str">
        <f ca="1">IFERROR(__xludf.DUMMYFUNCTION("""COMPUTED_VALUE"""),"")</f>
        <v/>
      </c>
      <c r="O376" s="2" t="str">
        <f ca="1">IFERROR(__xludf.DUMMYFUNCTION("""COMPUTED_VALUE"""),"")</f>
        <v/>
      </c>
      <c r="P376" s="3" t="str">
        <f ca="1">IFERROR(__xludf.DUMMYFUNCTION("""COMPUTED_VALUE"""),"")</f>
        <v/>
      </c>
      <c r="Q376" s="3" t="str">
        <f ca="1">IFERROR(__xludf.DUMMYFUNCTION("""COMPUTED_VALUE"""),"")</f>
        <v/>
      </c>
      <c r="R376" s="2" t="str">
        <f ca="1">IFERROR(__xludf.DUMMYFUNCTION("""COMPUTED_VALUE"""),"")</f>
        <v/>
      </c>
      <c r="S376" s="3" t="str">
        <f ca="1">IFERROR(__xludf.DUMMYFUNCTION("""COMPUTED_VALUE"""),"")</f>
        <v/>
      </c>
      <c r="T376" s="2" t="str">
        <f ca="1">IFERROR(__xludf.DUMMYFUNCTION("""COMPUTED_VALUE"""),"")</f>
        <v/>
      </c>
      <c r="U376" s="3" t="str">
        <f ca="1">IFERROR(__xludf.DUMMYFUNCTION("""COMPUTED_VALUE"""),"")</f>
        <v/>
      </c>
      <c r="V376" s="2" t="str">
        <f ca="1">IFERROR(__xludf.DUMMYFUNCTION("""COMPUTED_VALUE"""),"")</f>
        <v/>
      </c>
      <c r="W376" s="3" t="str">
        <f ca="1">IFERROR(__xludf.DUMMYFUNCTION("""COMPUTED_VALUE"""),"")</f>
        <v/>
      </c>
      <c r="X376" s="3" t="str">
        <f ca="1">IFERROR(__xludf.DUMMYFUNCTION("""COMPUTED_VALUE"""),"")</f>
        <v/>
      </c>
      <c r="Y376" s="2" t="str">
        <f ca="1">IFERROR(__xludf.DUMMYFUNCTION("""COMPUTED_VALUE"""),"")</f>
        <v/>
      </c>
      <c r="Z376" s="3" t="str">
        <f ca="1">IFERROR(__xludf.DUMMYFUNCTION("""COMPUTED_VALUE"""),"")</f>
        <v/>
      </c>
      <c r="AA376" s="3" t="str">
        <f ca="1">IFERROR(__xludf.DUMMYFUNCTION("""COMPUTED_VALUE"""),"")</f>
        <v/>
      </c>
      <c r="AB376" s="3" t="str">
        <f ca="1">IFERROR(__xludf.DUMMYFUNCTION("""COMPUTED_VALUE"""),"")</f>
        <v/>
      </c>
      <c r="AC376" s="3" t="str">
        <f ca="1">IFERROR(__xludf.DUMMYFUNCTION("""COMPUTED_VALUE"""),"")</f>
        <v/>
      </c>
      <c r="AD376" s="3" t="str">
        <f ca="1">IFERROR(__xludf.DUMMYFUNCTION("""COMPUTED_VALUE"""),"")</f>
        <v/>
      </c>
    </row>
    <row r="377" spans="1:30" ht="12.75">
      <c r="A377" t="str">
        <f ca="1">IFERROR(__xludf.DUMMYFUNCTION("""COMPUTED_VALUE"""),"")</f>
        <v/>
      </c>
      <c r="B377" t="str">
        <f ca="1">IFERROR(__xludf.DUMMYFUNCTION("""COMPUTED_VALUE"""),"")</f>
        <v/>
      </c>
      <c r="C377" t="str">
        <f ca="1">IFERROR(__xludf.DUMMYFUNCTION("""COMPUTED_VALUE"""),"")</f>
        <v/>
      </c>
      <c r="D377" t="str">
        <f ca="1">IFERROR(__xludf.DUMMYFUNCTION("""COMPUTED_VALUE"""),"")</f>
        <v/>
      </c>
      <c r="E377" t="str">
        <f ca="1">IFERROR(__xludf.DUMMYFUNCTION("""COMPUTED_VALUE"""),"")</f>
        <v/>
      </c>
      <c r="F377" s="10" t="str">
        <f ca="1">IFERROR(__xludf.DUMMYFUNCTION("""COMPUTED_VALUE"""),"Female average age")</f>
        <v>Female average age</v>
      </c>
      <c r="G377" t="str">
        <f ca="1">IFERROR(__xludf.DUMMYFUNCTION("""COMPUTED_VALUE"""),"")</f>
        <v/>
      </c>
      <c r="H377" s="10" t="str">
        <f ca="1">IFERROR(__xludf.DUMMYFUNCTION("""COMPUTED_VALUE"""),"Female average total followers")</f>
        <v>Female average total followers</v>
      </c>
      <c r="I377" s="2" t="str">
        <f ca="1">IFERROR(__xludf.DUMMYFUNCTION("""COMPUTED_VALUE"""),"")</f>
        <v/>
      </c>
      <c r="J377" s="12" t="str">
        <f ca="1">IFERROR(__xludf.DUMMYFUNCTION("""COMPUTED_VALUE"""),"Female average likes")</f>
        <v>Female average likes</v>
      </c>
      <c r="K377" s="2" t="str">
        <f ca="1">IFERROR(__xludf.DUMMYFUNCTION("""COMPUTED_VALUE"""),"")</f>
        <v/>
      </c>
      <c r="L377" s="3" t="str">
        <f ca="1">IFERROR(__xludf.DUMMYFUNCTION("""COMPUTED_VALUE"""),"")</f>
        <v/>
      </c>
      <c r="M377" s="3" t="str">
        <f ca="1">IFERROR(__xludf.DUMMYFUNCTION("""COMPUTED_VALUE"""),"")</f>
        <v/>
      </c>
      <c r="N377" s="12" t="str">
        <f ca="1">IFERROR(__xludf.DUMMYFUNCTION("""COMPUTED_VALUE"""),"Female average followers")</f>
        <v>Female average followers</v>
      </c>
      <c r="O377" s="2" t="str">
        <f ca="1">IFERROR(__xludf.DUMMYFUNCTION("""COMPUTED_VALUE"""),"")</f>
        <v/>
      </c>
      <c r="P377" s="3" t="str">
        <f ca="1">IFERROR(__xludf.DUMMYFUNCTION("""COMPUTED_VALUE"""),"")</f>
        <v/>
      </c>
      <c r="Q377" s="12" t="str">
        <f ca="1">IFERROR(__xludf.DUMMYFUNCTION("""COMPUTED_VALUE"""),"Female average followers")</f>
        <v>Female average followers</v>
      </c>
      <c r="R377" s="2" t="str">
        <f ca="1">IFERROR(__xludf.DUMMYFUNCTION("""COMPUTED_VALUE"""),"")</f>
        <v/>
      </c>
      <c r="S377" s="12" t="str">
        <f ca="1">IFERROR(__xludf.DUMMYFUNCTION("""COMPUTED_VALUE"""),"Female average subscribers")</f>
        <v>Female average subscribers</v>
      </c>
      <c r="T377" s="2" t="str">
        <f ca="1">IFERROR(__xludf.DUMMYFUNCTION("""COMPUTED_VALUE"""),"")</f>
        <v/>
      </c>
      <c r="U377" s="12" t="str">
        <f ca="1">IFERROR(__xludf.DUMMYFUNCTION("""COMPUTED_VALUE"""),"Female average followers")</f>
        <v>Female average followers</v>
      </c>
      <c r="V377" s="2" t="str">
        <f ca="1">IFERROR(__xludf.DUMMYFUNCTION("""COMPUTED_VALUE"""),"")</f>
        <v/>
      </c>
      <c r="W377" s="12" t="str">
        <f ca="1">IFERROR(__xludf.DUMMYFUNCTION("""COMPUTED_VALUE"""),"Female average followers")</f>
        <v>Female average followers</v>
      </c>
      <c r="X377" s="3" t="str">
        <f ca="1">IFERROR(__xludf.DUMMYFUNCTION("""COMPUTED_VALUE"""),"")</f>
        <v/>
      </c>
      <c r="Y377" s="2" t="str">
        <f ca="1">IFERROR(__xludf.DUMMYFUNCTION("""COMPUTED_VALUE"""),"")</f>
        <v/>
      </c>
      <c r="Z377" s="3" t="str">
        <f ca="1">IFERROR(__xludf.DUMMYFUNCTION("""COMPUTED_VALUE"""),"")</f>
        <v/>
      </c>
      <c r="AA377" s="3" t="str">
        <f ca="1">IFERROR(__xludf.DUMMYFUNCTION("""COMPUTED_VALUE"""),"")</f>
        <v/>
      </c>
      <c r="AB377" s="3" t="str">
        <f ca="1">IFERROR(__xludf.DUMMYFUNCTION("""COMPUTED_VALUE"""),"")</f>
        <v/>
      </c>
      <c r="AC377" s="3" t="str">
        <f ca="1">IFERROR(__xludf.DUMMYFUNCTION("""COMPUTED_VALUE"""),"")</f>
        <v/>
      </c>
      <c r="AD377" s="3" t="str">
        <f ca="1">IFERROR(__xludf.DUMMYFUNCTION("""COMPUTED_VALUE"""),"")</f>
        <v/>
      </c>
    </row>
    <row r="378" spans="1:30" ht="12.75">
      <c r="A378" t="str">
        <f ca="1">IFERROR(__xludf.DUMMYFUNCTION("""COMPUTED_VALUE"""),"")</f>
        <v/>
      </c>
      <c r="B378" t="str">
        <f ca="1">IFERROR(__xludf.DUMMYFUNCTION("""COMPUTED_VALUE"""),"")</f>
        <v/>
      </c>
      <c r="C378" t="str">
        <f ca="1">IFERROR(__xludf.DUMMYFUNCTION("""COMPUTED_VALUE"""),"")</f>
        <v/>
      </c>
      <c r="D378" t="str">
        <f ca="1">IFERROR(__xludf.DUMMYFUNCTION("""COMPUTED_VALUE"""),"")</f>
        <v/>
      </c>
      <c r="E378" t="str">
        <f ca="1">IFERROR(__xludf.DUMMYFUNCTION("""COMPUTED_VALUE"""),"")</f>
        <v/>
      </c>
      <c r="F378" s="19">
        <f ca="1">IFERROR(__xludf.DUMMYFUNCTION("""COMPUTED_VALUE"""),61.7096774193548)</f>
        <v>61.709677419354797</v>
      </c>
      <c r="G378" t="str">
        <f ca="1">IFERROR(__xludf.DUMMYFUNCTION("""COMPUTED_VALUE"""),"")</f>
        <v/>
      </c>
      <c r="H378" s="10">
        <f ca="1">IFERROR(__xludf.DUMMYFUNCTION("""COMPUTED_VALUE"""),190889.09090909)</f>
        <v>190889.09090909001</v>
      </c>
      <c r="I378" s="2" t="str">
        <f ca="1">IFERROR(__xludf.DUMMYFUNCTION("""COMPUTED_VALUE"""),"")</f>
        <v/>
      </c>
      <c r="J378" s="12">
        <f ca="1">IFERROR(__xludf.DUMMYFUNCTION("""COMPUTED_VALUE"""),843788.833333333)</f>
        <v>843788.83333333302</v>
      </c>
      <c r="K378" s="2" t="str">
        <f ca="1">IFERROR(__xludf.DUMMYFUNCTION("""COMPUTED_VALUE"""),"")</f>
        <v/>
      </c>
      <c r="L378" s="3" t="str">
        <f ca="1">IFERROR(__xludf.DUMMYFUNCTION("""COMPUTED_VALUE"""),"")</f>
        <v/>
      </c>
      <c r="M378" s="3" t="str">
        <f ca="1">IFERROR(__xludf.DUMMYFUNCTION("""COMPUTED_VALUE"""),"")</f>
        <v/>
      </c>
      <c r="N378" s="12" t="str">
        <f ca="1">IFERROR(__xludf.DUMMYFUNCTION("""COMPUTED_VALUE"""),"#DIV/0!")</f>
        <v>#DIV/0!</v>
      </c>
      <c r="O378" s="2" t="str">
        <f ca="1">IFERROR(__xludf.DUMMYFUNCTION("""COMPUTED_VALUE"""),"")</f>
        <v/>
      </c>
      <c r="P378" s="3" t="str">
        <f ca="1">IFERROR(__xludf.DUMMYFUNCTION("""COMPUTED_VALUE"""),"")</f>
        <v/>
      </c>
      <c r="Q378" s="12" t="str">
        <f ca="1">IFERROR(__xludf.DUMMYFUNCTION("""COMPUTED_VALUE"""),"#DIV/0!")</f>
        <v>#DIV/0!</v>
      </c>
      <c r="R378" s="2" t="str">
        <f ca="1">IFERROR(__xludf.DUMMYFUNCTION("""COMPUTED_VALUE"""),"")</f>
        <v/>
      </c>
      <c r="S378" s="12">
        <f ca="1">IFERROR(__xludf.DUMMYFUNCTION("""COMPUTED_VALUE"""),6330)</f>
        <v>6330</v>
      </c>
      <c r="T378" s="2" t="str">
        <f ca="1">IFERROR(__xludf.DUMMYFUNCTION("""COMPUTED_VALUE"""),"")</f>
        <v/>
      </c>
      <c r="U378" s="3" t="str">
        <f ca="1">IFERROR(__xludf.DUMMYFUNCTION("""COMPUTED_VALUE"""),"")</f>
        <v/>
      </c>
      <c r="V378" s="2" t="str">
        <f ca="1">IFERROR(__xludf.DUMMYFUNCTION("""COMPUTED_VALUE"""),"")</f>
        <v/>
      </c>
      <c r="W378" s="3" t="str">
        <f ca="1">IFERROR(__xludf.DUMMYFUNCTION("""COMPUTED_VALUE"""),"")</f>
        <v/>
      </c>
      <c r="X378" s="3" t="str">
        <f ca="1">IFERROR(__xludf.DUMMYFUNCTION("""COMPUTED_VALUE"""),"")</f>
        <v/>
      </c>
      <c r="Y378" s="2" t="str">
        <f ca="1">IFERROR(__xludf.DUMMYFUNCTION("""COMPUTED_VALUE"""),"")</f>
        <v/>
      </c>
      <c r="Z378" s="3" t="str">
        <f ca="1">IFERROR(__xludf.DUMMYFUNCTION("""COMPUTED_VALUE"""),"")</f>
        <v/>
      </c>
      <c r="AA378" s="3" t="str">
        <f ca="1">IFERROR(__xludf.DUMMYFUNCTION("""COMPUTED_VALUE"""),"")</f>
        <v/>
      </c>
      <c r="AB378" s="3" t="str">
        <f ca="1">IFERROR(__xludf.DUMMYFUNCTION("""COMPUTED_VALUE"""),"")</f>
        <v/>
      </c>
      <c r="AC378" s="3" t="str">
        <f ca="1">IFERROR(__xludf.DUMMYFUNCTION("""COMPUTED_VALUE"""),"")</f>
        <v/>
      </c>
      <c r="AD378" s="3" t="str">
        <f ca="1">IFERROR(__xludf.DUMMYFUNCTION("""COMPUTED_VALUE"""),"")</f>
        <v/>
      </c>
    </row>
    <row r="379" spans="1:30" ht="12.75">
      <c r="A379" t="str">
        <f ca="1">IFERROR(__xludf.DUMMYFUNCTION("""COMPUTED_VALUE"""),"")</f>
        <v/>
      </c>
      <c r="B379" t="str">
        <f ca="1">IFERROR(__xludf.DUMMYFUNCTION("""COMPUTED_VALUE"""),"")</f>
        <v/>
      </c>
      <c r="C379" t="str">
        <f ca="1">IFERROR(__xludf.DUMMYFUNCTION("""COMPUTED_VALUE"""),"")</f>
        <v/>
      </c>
      <c r="D379" t="str">
        <f ca="1">IFERROR(__xludf.DUMMYFUNCTION("""COMPUTED_VALUE"""),"")</f>
        <v/>
      </c>
      <c r="E379" t="str">
        <f ca="1">IFERROR(__xludf.DUMMYFUNCTION("""COMPUTED_VALUE"""),"")</f>
        <v/>
      </c>
      <c r="F379" s="1" t="str">
        <f ca="1">IFERROR(__xludf.DUMMYFUNCTION("""COMPUTED_VALUE"""),"")</f>
        <v/>
      </c>
      <c r="G379" t="str">
        <f ca="1">IFERROR(__xludf.DUMMYFUNCTION("""COMPUTED_VALUE"""),"")</f>
        <v/>
      </c>
      <c r="H379" s="1" t="str">
        <f ca="1">IFERROR(__xludf.DUMMYFUNCTION("""COMPUTED_VALUE"""),"")</f>
        <v/>
      </c>
      <c r="I379" s="2" t="str">
        <f ca="1">IFERROR(__xludf.DUMMYFUNCTION("""COMPUTED_VALUE"""),"")</f>
        <v/>
      </c>
      <c r="J379" s="3" t="str">
        <f ca="1">IFERROR(__xludf.DUMMYFUNCTION("""COMPUTED_VALUE"""),"")</f>
        <v/>
      </c>
      <c r="K379" s="2" t="str">
        <f ca="1">IFERROR(__xludf.DUMMYFUNCTION("""COMPUTED_VALUE"""),"")</f>
        <v/>
      </c>
      <c r="L379" s="3" t="str">
        <f ca="1">IFERROR(__xludf.DUMMYFUNCTION("""COMPUTED_VALUE"""),"")</f>
        <v/>
      </c>
      <c r="M379" s="3" t="str">
        <f ca="1">IFERROR(__xludf.DUMMYFUNCTION("""COMPUTED_VALUE"""),"")</f>
        <v/>
      </c>
      <c r="N379" s="3" t="str">
        <f ca="1">IFERROR(__xludf.DUMMYFUNCTION("""COMPUTED_VALUE"""),"")</f>
        <v/>
      </c>
      <c r="O379" s="2" t="str">
        <f ca="1">IFERROR(__xludf.DUMMYFUNCTION("""COMPUTED_VALUE"""),"")</f>
        <v/>
      </c>
      <c r="P379" s="3" t="str">
        <f ca="1">IFERROR(__xludf.DUMMYFUNCTION("""COMPUTED_VALUE"""),"")</f>
        <v/>
      </c>
      <c r="Q379" s="3" t="str">
        <f ca="1">IFERROR(__xludf.DUMMYFUNCTION("""COMPUTED_VALUE"""),"")</f>
        <v/>
      </c>
      <c r="R379" s="2" t="str">
        <f ca="1">IFERROR(__xludf.DUMMYFUNCTION("""COMPUTED_VALUE"""),"")</f>
        <v/>
      </c>
      <c r="S379" s="3" t="str">
        <f ca="1">IFERROR(__xludf.DUMMYFUNCTION("""COMPUTED_VALUE"""),"")</f>
        <v/>
      </c>
      <c r="T379" s="2" t="str">
        <f ca="1">IFERROR(__xludf.DUMMYFUNCTION("""COMPUTED_VALUE"""),"")</f>
        <v/>
      </c>
      <c r="U379" s="3" t="str">
        <f ca="1">IFERROR(__xludf.DUMMYFUNCTION("""COMPUTED_VALUE"""),"")</f>
        <v/>
      </c>
      <c r="V379" s="2" t="str">
        <f ca="1">IFERROR(__xludf.DUMMYFUNCTION("""COMPUTED_VALUE"""),"")</f>
        <v/>
      </c>
      <c r="W379" s="3" t="str">
        <f ca="1">IFERROR(__xludf.DUMMYFUNCTION("""COMPUTED_VALUE"""),"")</f>
        <v/>
      </c>
      <c r="X379" s="3" t="str">
        <f ca="1">IFERROR(__xludf.DUMMYFUNCTION("""COMPUTED_VALUE"""),"")</f>
        <v/>
      </c>
      <c r="Y379" s="2" t="str">
        <f ca="1">IFERROR(__xludf.DUMMYFUNCTION("""COMPUTED_VALUE"""),"")</f>
        <v/>
      </c>
      <c r="Z379" s="3" t="str">
        <f ca="1">IFERROR(__xludf.DUMMYFUNCTION("""COMPUTED_VALUE"""),"")</f>
        <v/>
      </c>
      <c r="AA379" s="3" t="str">
        <f ca="1">IFERROR(__xludf.DUMMYFUNCTION("""COMPUTED_VALUE"""),"")</f>
        <v/>
      </c>
      <c r="AB379" s="3" t="str">
        <f ca="1">IFERROR(__xludf.DUMMYFUNCTION("""COMPUTED_VALUE"""),"")</f>
        <v/>
      </c>
      <c r="AC379" s="3" t="str">
        <f ca="1">IFERROR(__xludf.DUMMYFUNCTION("""COMPUTED_VALUE"""),"")</f>
        <v/>
      </c>
      <c r="AD379" s="3" t="str">
        <f ca="1">IFERROR(__xludf.DUMMYFUNCTION("""COMPUTED_VALUE"""),"")</f>
        <v/>
      </c>
    </row>
    <row r="380" spans="1:30" ht="12.75">
      <c r="A380" t="str">
        <f ca="1">IFERROR(__xludf.DUMMYFUNCTION("""COMPUTED_VALUE"""),"")</f>
        <v/>
      </c>
      <c r="B380" t="str">
        <f ca="1">IFERROR(__xludf.DUMMYFUNCTION("""COMPUTED_VALUE"""),"")</f>
        <v/>
      </c>
      <c r="C380" t="str">
        <f ca="1">IFERROR(__xludf.DUMMYFUNCTION("""COMPUTED_VALUE"""),"")</f>
        <v/>
      </c>
      <c r="D380" t="str">
        <f ca="1">IFERROR(__xludf.DUMMYFUNCTION("""COMPUTED_VALUE"""),"")</f>
        <v/>
      </c>
      <c r="E380" t="str">
        <f ca="1">IFERROR(__xludf.DUMMYFUNCTION("""COMPUTED_VALUE"""),"")</f>
        <v/>
      </c>
      <c r="F380" s="10" t="str">
        <f ca="1">IFERROR(__xludf.DUMMYFUNCTION("""COMPUTED_VALUE"""),"Male average age")</f>
        <v>Male average age</v>
      </c>
      <c r="G380" t="str">
        <f ca="1">IFERROR(__xludf.DUMMYFUNCTION("""COMPUTED_VALUE"""),"")</f>
        <v/>
      </c>
      <c r="H380" s="10" t="str">
        <f ca="1">IFERROR(__xludf.DUMMYFUNCTION("""COMPUTED_VALUE"""),"Male average total followers")</f>
        <v>Male average total followers</v>
      </c>
      <c r="I380" s="2" t="str">
        <f ca="1">IFERROR(__xludf.DUMMYFUNCTION("""COMPUTED_VALUE"""),"")</f>
        <v/>
      </c>
      <c r="J380" s="12" t="str">
        <f ca="1">IFERROR(__xludf.DUMMYFUNCTION("""COMPUTED_VALUE"""),"Male average likes")</f>
        <v>Male average likes</v>
      </c>
      <c r="K380" s="2" t="str">
        <f ca="1">IFERROR(__xludf.DUMMYFUNCTION("""COMPUTED_VALUE"""),"")</f>
        <v/>
      </c>
      <c r="L380" s="3" t="str">
        <f ca="1">IFERROR(__xludf.DUMMYFUNCTION("""COMPUTED_VALUE"""),"")</f>
        <v/>
      </c>
      <c r="M380" s="3" t="str">
        <f ca="1">IFERROR(__xludf.DUMMYFUNCTION("""COMPUTED_VALUE"""),"")</f>
        <v/>
      </c>
      <c r="N380" s="12" t="str">
        <f ca="1">IFERROR(__xludf.DUMMYFUNCTION("""COMPUTED_VALUE"""),"Male average followers")</f>
        <v>Male average followers</v>
      </c>
      <c r="O380" s="2" t="str">
        <f ca="1">IFERROR(__xludf.DUMMYFUNCTION("""COMPUTED_VALUE"""),"")</f>
        <v/>
      </c>
      <c r="P380" s="3" t="str">
        <f ca="1">IFERROR(__xludf.DUMMYFUNCTION("""COMPUTED_VALUE"""),"")</f>
        <v/>
      </c>
      <c r="Q380" s="12" t="str">
        <f ca="1">IFERROR(__xludf.DUMMYFUNCTION("""COMPUTED_VALUE"""),"Male average followers")</f>
        <v>Male average followers</v>
      </c>
      <c r="R380" s="2" t="str">
        <f ca="1">IFERROR(__xludf.DUMMYFUNCTION("""COMPUTED_VALUE"""),"")</f>
        <v/>
      </c>
      <c r="S380" s="12" t="str">
        <f ca="1">IFERROR(__xludf.DUMMYFUNCTION("""COMPUTED_VALUE"""),"Male average subscribers")</f>
        <v>Male average subscribers</v>
      </c>
      <c r="T380" s="2" t="str">
        <f ca="1">IFERROR(__xludf.DUMMYFUNCTION("""COMPUTED_VALUE"""),"")</f>
        <v/>
      </c>
      <c r="U380" s="12" t="str">
        <f ca="1">IFERROR(__xludf.DUMMYFUNCTION("""COMPUTED_VALUE"""),"Male average followers")</f>
        <v>Male average followers</v>
      </c>
      <c r="V380" s="2" t="str">
        <f ca="1">IFERROR(__xludf.DUMMYFUNCTION("""COMPUTED_VALUE"""),"")</f>
        <v/>
      </c>
      <c r="W380" s="12" t="str">
        <f ca="1">IFERROR(__xludf.DUMMYFUNCTION("""COMPUTED_VALUE"""),"Male average followers")</f>
        <v>Male average followers</v>
      </c>
      <c r="X380" s="3" t="str">
        <f ca="1">IFERROR(__xludf.DUMMYFUNCTION("""COMPUTED_VALUE"""),"")</f>
        <v/>
      </c>
      <c r="Y380" s="2" t="str">
        <f ca="1">IFERROR(__xludf.DUMMYFUNCTION("""COMPUTED_VALUE"""),"")</f>
        <v/>
      </c>
      <c r="Z380" s="3" t="str">
        <f ca="1">IFERROR(__xludf.DUMMYFUNCTION("""COMPUTED_VALUE"""),"")</f>
        <v/>
      </c>
      <c r="AA380" s="3" t="str">
        <f ca="1">IFERROR(__xludf.DUMMYFUNCTION("""COMPUTED_VALUE"""),"")</f>
        <v/>
      </c>
      <c r="AB380" s="3" t="str">
        <f ca="1">IFERROR(__xludf.DUMMYFUNCTION("""COMPUTED_VALUE"""),"")</f>
        <v/>
      </c>
      <c r="AC380" s="3" t="str">
        <f ca="1">IFERROR(__xludf.DUMMYFUNCTION("""COMPUTED_VALUE"""),"")</f>
        <v/>
      </c>
      <c r="AD380" s="3" t="str">
        <f ca="1">IFERROR(__xludf.DUMMYFUNCTION("""COMPUTED_VALUE"""),"")</f>
        <v/>
      </c>
    </row>
    <row r="381" spans="1:30" ht="12.75">
      <c r="A381" t="str">
        <f ca="1">IFERROR(__xludf.DUMMYFUNCTION("""COMPUTED_VALUE"""),"")</f>
        <v/>
      </c>
      <c r="B381" t="str">
        <f ca="1">IFERROR(__xludf.DUMMYFUNCTION("""COMPUTED_VALUE"""),"")</f>
        <v/>
      </c>
      <c r="C381" t="str">
        <f ca="1">IFERROR(__xludf.DUMMYFUNCTION("""COMPUTED_VALUE"""),"")</f>
        <v/>
      </c>
      <c r="D381" t="str">
        <f ca="1">IFERROR(__xludf.DUMMYFUNCTION("""COMPUTED_VALUE"""),"")</f>
        <v/>
      </c>
      <c r="E381" t="str">
        <f ca="1">IFERROR(__xludf.DUMMYFUNCTION("""COMPUTED_VALUE"""),"")</f>
        <v/>
      </c>
      <c r="F381" s="19">
        <f ca="1">IFERROR(__xludf.DUMMYFUNCTION("""COMPUTED_VALUE"""),61.6352201257861)</f>
        <v>61.635220125786098</v>
      </c>
      <c r="G381" t="str">
        <f ca="1">IFERROR(__xludf.DUMMYFUNCTION("""COMPUTED_VALUE"""),"")</f>
        <v/>
      </c>
      <c r="H381" s="10">
        <f ca="1">IFERROR(__xludf.DUMMYFUNCTION("""COMPUTED_VALUE"""),318752.883333333)</f>
        <v>318752.88333333301</v>
      </c>
      <c r="I381" s="2" t="str">
        <f ca="1">IFERROR(__xludf.DUMMYFUNCTION("""COMPUTED_VALUE"""),"")</f>
        <v/>
      </c>
      <c r="J381" s="12">
        <f ca="1">IFERROR(__xludf.DUMMYFUNCTION("""COMPUTED_VALUE"""),1680522.15517241)</f>
        <v>1680522.15517241</v>
      </c>
      <c r="K381" s="2" t="str">
        <f ca="1">IFERROR(__xludf.DUMMYFUNCTION("""COMPUTED_VALUE"""),"")</f>
        <v/>
      </c>
      <c r="L381" s="3" t="str">
        <f ca="1">IFERROR(__xludf.DUMMYFUNCTION("""COMPUTED_VALUE"""),"")</f>
        <v/>
      </c>
      <c r="M381" s="3" t="str">
        <f ca="1">IFERROR(__xludf.DUMMYFUNCTION("""COMPUTED_VALUE"""),"")</f>
        <v/>
      </c>
      <c r="N381" s="12" t="str">
        <f ca="1">IFERROR(__xludf.DUMMYFUNCTION("""COMPUTED_VALUE"""),"#DIV/0!")</f>
        <v>#DIV/0!</v>
      </c>
      <c r="O381" s="2" t="str">
        <f ca="1">IFERROR(__xludf.DUMMYFUNCTION("""COMPUTED_VALUE"""),"")</f>
        <v/>
      </c>
      <c r="P381" s="3" t="str">
        <f ca="1">IFERROR(__xludf.DUMMYFUNCTION("""COMPUTED_VALUE"""),"")</f>
        <v/>
      </c>
      <c r="Q381" s="12" t="str">
        <f ca="1">IFERROR(__xludf.DUMMYFUNCTION("""COMPUTED_VALUE"""),"#DIV/0!")</f>
        <v>#DIV/0!</v>
      </c>
      <c r="R381" s="2" t="str">
        <f ca="1">IFERROR(__xludf.DUMMYFUNCTION("""COMPUTED_VALUE"""),"")</f>
        <v/>
      </c>
      <c r="S381" s="12">
        <f ca="1">IFERROR(__xludf.DUMMYFUNCTION("""COMPUTED_VALUE"""),106761.411764705)</f>
        <v>106761.411764705</v>
      </c>
      <c r="T381" s="2" t="str">
        <f ca="1">IFERROR(__xludf.DUMMYFUNCTION("""COMPUTED_VALUE"""),"")</f>
        <v/>
      </c>
      <c r="U381" s="12">
        <f ca="1">IFERROR(__xludf.DUMMYFUNCTION("""COMPUTED_VALUE"""),969168.875)</f>
        <v>969168.875</v>
      </c>
      <c r="V381" s="2" t="str">
        <f ca="1">IFERROR(__xludf.DUMMYFUNCTION("""COMPUTED_VALUE"""),"")</f>
        <v/>
      </c>
      <c r="W381" s="12">
        <f ca="1">IFERROR(__xludf.DUMMYFUNCTION("""COMPUTED_VALUE"""),1621)</f>
        <v>1621</v>
      </c>
      <c r="X381" s="3" t="str">
        <f ca="1">IFERROR(__xludf.DUMMYFUNCTION("""COMPUTED_VALUE"""),"")</f>
        <v/>
      </c>
      <c r="Y381" s="2" t="str">
        <f ca="1">IFERROR(__xludf.DUMMYFUNCTION("""COMPUTED_VALUE"""),"")</f>
        <v/>
      </c>
      <c r="Z381" s="3" t="str">
        <f ca="1">IFERROR(__xludf.DUMMYFUNCTION("""COMPUTED_VALUE"""),"")</f>
        <v/>
      </c>
      <c r="AA381" s="3" t="str">
        <f ca="1">IFERROR(__xludf.DUMMYFUNCTION("""COMPUTED_VALUE"""),"")</f>
        <v/>
      </c>
      <c r="AB381" s="3" t="str">
        <f ca="1">IFERROR(__xludf.DUMMYFUNCTION("""COMPUTED_VALUE"""),"")</f>
        <v/>
      </c>
      <c r="AC381" s="3" t="str">
        <f ca="1">IFERROR(__xludf.DUMMYFUNCTION("""COMPUTED_VALUE"""),"")</f>
        <v/>
      </c>
      <c r="AD381" s="3" t="str">
        <f ca="1">IFERROR(__xludf.DUMMYFUNCTION("""COMPUTED_VALUE"""),"")</f>
        <v/>
      </c>
    </row>
    <row r="382" spans="1:30" ht="12.75">
      <c r="A382" t="str">
        <f ca="1">IFERROR(__xludf.DUMMYFUNCTION("""COMPUTED_VALUE"""),"")</f>
        <v/>
      </c>
      <c r="B382" t="str">
        <f ca="1">IFERROR(__xludf.DUMMYFUNCTION("""COMPUTED_VALUE"""),"")</f>
        <v/>
      </c>
      <c r="C382" t="str">
        <f ca="1">IFERROR(__xludf.DUMMYFUNCTION("""COMPUTED_VALUE"""),"")</f>
        <v/>
      </c>
      <c r="D382" t="str">
        <f ca="1">IFERROR(__xludf.DUMMYFUNCTION("""COMPUTED_VALUE"""),"")</f>
        <v/>
      </c>
      <c r="E382" t="str">
        <f ca="1">IFERROR(__xludf.DUMMYFUNCTION("""COMPUTED_VALUE"""),"")</f>
        <v/>
      </c>
      <c r="F382" s="1" t="str">
        <f ca="1">IFERROR(__xludf.DUMMYFUNCTION("""COMPUTED_VALUE"""),"")</f>
        <v/>
      </c>
      <c r="G382" t="str">
        <f ca="1">IFERROR(__xludf.DUMMYFUNCTION("""COMPUTED_VALUE"""),"")</f>
        <v/>
      </c>
      <c r="H382" s="1" t="str">
        <f ca="1">IFERROR(__xludf.DUMMYFUNCTION("""COMPUTED_VALUE"""),"")</f>
        <v/>
      </c>
      <c r="I382" s="2" t="str">
        <f ca="1">IFERROR(__xludf.DUMMYFUNCTION("""COMPUTED_VALUE"""),"")</f>
        <v/>
      </c>
      <c r="J382" s="3" t="str">
        <f ca="1">IFERROR(__xludf.DUMMYFUNCTION("""COMPUTED_VALUE"""),"")</f>
        <v/>
      </c>
      <c r="K382" s="2" t="str">
        <f ca="1">IFERROR(__xludf.DUMMYFUNCTION("""COMPUTED_VALUE"""),"")</f>
        <v/>
      </c>
      <c r="L382" s="3" t="str">
        <f ca="1">IFERROR(__xludf.DUMMYFUNCTION("""COMPUTED_VALUE"""),"")</f>
        <v/>
      </c>
      <c r="M382" s="3" t="str">
        <f ca="1">IFERROR(__xludf.DUMMYFUNCTION("""COMPUTED_VALUE"""),"")</f>
        <v/>
      </c>
      <c r="N382" s="3" t="str">
        <f ca="1">IFERROR(__xludf.DUMMYFUNCTION("""COMPUTED_VALUE"""),"")</f>
        <v/>
      </c>
      <c r="O382" s="2" t="str">
        <f ca="1">IFERROR(__xludf.DUMMYFUNCTION("""COMPUTED_VALUE"""),"")</f>
        <v/>
      </c>
      <c r="P382" s="3" t="str">
        <f ca="1">IFERROR(__xludf.DUMMYFUNCTION("""COMPUTED_VALUE"""),"")</f>
        <v/>
      </c>
      <c r="Q382" s="3" t="str">
        <f ca="1">IFERROR(__xludf.DUMMYFUNCTION("""COMPUTED_VALUE"""),"")</f>
        <v/>
      </c>
      <c r="R382" s="2" t="str">
        <f ca="1">IFERROR(__xludf.DUMMYFUNCTION("""COMPUTED_VALUE"""),"")</f>
        <v/>
      </c>
      <c r="S382" s="3" t="str">
        <f ca="1">IFERROR(__xludf.DUMMYFUNCTION("""COMPUTED_VALUE"""),"")</f>
        <v/>
      </c>
      <c r="T382" s="2" t="str">
        <f ca="1">IFERROR(__xludf.DUMMYFUNCTION("""COMPUTED_VALUE"""),"")</f>
        <v/>
      </c>
      <c r="U382" s="3" t="str">
        <f ca="1">IFERROR(__xludf.DUMMYFUNCTION("""COMPUTED_VALUE"""),"")</f>
        <v/>
      </c>
      <c r="V382" s="2" t="str">
        <f ca="1">IFERROR(__xludf.DUMMYFUNCTION("""COMPUTED_VALUE"""),"")</f>
        <v/>
      </c>
      <c r="W382" s="3" t="str">
        <f ca="1">IFERROR(__xludf.DUMMYFUNCTION("""COMPUTED_VALUE"""),"")</f>
        <v/>
      </c>
      <c r="X382" s="3" t="str">
        <f ca="1">IFERROR(__xludf.DUMMYFUNCTION("""COMPUTED_VALUE"""),"")</f>
        <v/>
      </c>
      <c r="Y382" s="2" t="str">
        <f ca="1">IFERROR(__xludf.DUMMYFUNCTION("""COMPUTED_VALUE"""),"")</f>
        <v/>
      </c>
      <c r="Z382" s="3" t="str">
        <f ca="1">IFERROR(__xludf.DUMMYFUNCTION("""COMPUTED_VALUE"""),"")</f>
        <v/>
      </c>
      <c r="AA382" s="3" t="str">
        <f ca="1">IFERROR(__xludf.DUMMYFUNCTION("""COMPUTED_VALUE"""),"")</f>
        <v/>
      </c>
      <c r="AB382" s="3" t="str">
        <f ca="1">IFERROR(__xludf.DUMMYFUNCTION("""COMPUTED_VALUE"""),"")</f>
        <v/>
      </c>
      <c r="AC382" s="3" t="str">
        <f ca="1">IFERROR(__xludf.DUMMYFUNCTION("""COMPUTED_VALUE"""),"")</f>
        <v/>
      </c>
      <c r="AD382" s="3" t="str">
        <f ca="1">IFERROR(__xludf.DUMMYFUNCTION("""COMPUTED_VALUE"""),"")</f>
        <v/>
      </c>
    </row>
    <row r="383" spans="1:30" ht="12.75">
      <c r="A383" t="str">
        <f ca="1">IFERROR(__xludf.DUMMYFUNCTION("""COMPUTED_VALUE"""),"")</f>
        <v/>
      </c>
      <c r="B383" t="str">
        <f ca="1">IFERROR(__xludf.DUMMYFUNCTION("""COMPUTED_VALUE"""),"")</f>
        <v/>
      </c>
      <c r="C383" t="str">
        <f ca="1">IFERROR(__xludf.DUMMYFUNCTION("""COMPUTED_VALUE"""),"")</f>
        <v/>
      </c>
      <c r="D383" t="str">
        <f ca="1">IFERROR(__xludf.DUMMYFUNCTION("""COMPUTED_VALUE"""),"")</f>
        <v/>
      </c>
      <c r="E383" t="str">
        <f ca="1">IFERROR(__xludf.DUMMYFUNCTION("""COMPUTED_VALUE"""),"")</f>
        <v/>
      </c>
      <c r="F383" s="10" t="str">
        <f ca="1">IFERROR(__xludf.DUMMYFUNCTION("""COMPUTED_VALUE"""),"Average age")</f>
        <v>Average age</v>
      </c>
      <c r="G383" t="str">
        <f ca="1">IFERROR(__xludf.DUMMYFUNCTION("""COMPUTED_VALUE"""),"")</f>
        <v/>
      </c>
      <c r="H383" s="10" t="str">
        <f ca="1">IFERROR(__xludf.DUMMYFUNCTION("""COMPUTED_VALUE"""),"Average total followers")</f>
        <v>Average total followers</v>
      </c>
      <c r="I383" s="2" t="str">
        <f ca="1">IFERROR(__xludf.DUMMYFUNCTION("""COMPUTED_VALUE"""),"")</f>
        <v/>
      </c>
      <c r="J383" s="12" t="str">
        <f ca="1">IFERROR(__xludf.DUMMYFUNCTION("""COMPUTED_VALUE"""),"Average likes")</f>
        <v>Average likes</v>
      </c>
      <c r="K383" s="2" t="str">
        <f ca="1">IFERROR(__xludf.DUMMYFUNCTION("""COMPUTED_VALUE"""),"")</f>
        <v/>
      </c>
      <c r="L383" s="3" t="str">
        <f ca="1">IFERROR(__xludf.DUMMYFUNCTION("""COMPUTED_VALUE"""),"")</f>
        <v/>
      </c>
      <c r="M383" s="3" t="str">
        <f ca="1">IFERROR(__xludf.DUMMYFUNCTION("""COMPUTED_VALUE"""),"")</f>
        <v/>
      </c>
      <c r="N383" s="12" t="str">
        <f ca="1">IFERROR(__xludf.DUMMYFUNCTION("""COMPUTED_VALUE"""),"Average followers")</f>
        <v>Average followers</v>
      </c>
      <c r="O383" s="2" t="str">
        <f ca="1">IFERROR(__xludf.DUMMYFUNCTION("""COMPUTED_VALUE"""),"")</f>
        <v/>
      </c>
      <c r="P383" s="3" t="str">
        <f ca="1">IFERROR(__xludf.DUMMYFUNCTION("""COMPUTED_VALUE"""),"")</f>
        <v/>
      </c>
      <c r="Q383" s="12" t="str">
        <f ca="1">IFERROR(__xludf.DUMMYFUNCTION("""COMPUTED_VALUE"""),"Average followers")</f>
        <v>Average followers</v>
      </c>
      <c r="R383" s="2" t="str">
        <f ca="1">IFERROR(__xludf.DUMMYFUNCTION("""COMPUTED_VALUE"""),"")</f>
        <v/>
      </c>
      <c r="S383" s="12" t="str">
        <f ca="1">IFERROR(__xludf.DUMMYFUNCTION("""COMPUTED_VALUE"""),"Average subscribers")</f>
        <v>Average subscribers</v>
      </c>
      <c r="T383" s="2" t="str">
        <f ca="1">IFERROR(__xludf.DUMMYFUNCTION("""COMPUTED_VALUE"""),"")</f>
        <v/>
      </c>
      <c r="U383" s="12" t="str">
        <f ca="1">IFERROR(__xludf.DUMMYFUNCTION("""COMPUTED_VALUE"""),"Average followers")</f>
        <v>Average followers</v>
      </c>
      <c r="V383" s="2" t="str">
        <f ca="1">IFERROR(__xludf.DUMMYFUNCTION("""COMPUTED_VALUE"""),"")</f>
        <v/>
      </c>
      <c r="W383" s="12" t="str">
        <f ca="1">IFERROR(__xludf.DUMMYFUNCTION("""COMPUTED_VALUE"""),"Average followers")</f>
        <v>Average followers</v>
      </c>
      <c r="X383" s="3" t="str">
        <f ca="1">IFERROR(__xludf.DUMMYFUNCTION("""COMPUTED_VALUE"""),"")</f>
        <v/>
      </c>
      <c r="Y383" s="2" t="str">
        <f ca="1">IFERROR(__xludf.DUMMYFUNCTION("""COMPUTED_VALUE"""),"")</f>
        <v/>
      </c>
      <c r="Z383" s="3" t="str">
        <f ca="1">IFERROR(__xludf.DUMMYFUNCTION("""COMPUTED_VALUE"""),"")</f>
        <v/>
      </c>
      <c r="AA383" s="3" t="str">
        <f ca="1">IFERROR(__xludf.DUMMYFUNCTION("""COMPUTED_VALUE"""),"")</f>
        <v/>
      </c>
      <c r="AB383" s="3" t="str">
        <f ca="1">IFERROR(__xludf.DUMMYFUNCTION("""COMPUTED_VALUE"""),"")</f>
        <v/>
      </c>
      <c r="AC383" s="3" t="str">
        <f ca="1">IFERROR(__xludf.DUMMYFUNCTION("""COMPUTED_VALUE"""),"")</f>
        <v/>
      </c>
      <c r="AD383" s="3" t="str">
        <f ca="1">IFERROR(__xludf.DUMMYFUNCTION("""COMPUTED_VALUE"""),"")</f>
        <v/>
      </c>
    </row>
    <row r="384" spans="1:30" ht="12.75">
      <c r="A384" t="str">
        <f ca="1">IFERROR(__xludf.DUMMYFUNCTION("""COMPUTED_VALUE"""),"")</f>
        <v/>
      </c>
      <c r="B384" t="str">
        <f ca="1">IFERROR(__xludf.DUMMYFUNCTION("""COMPUTED_VALUE"""),"")</f>
        <v/>
      </c>
      <c r="C384" t="str">
        <f ca="1">IFERROR(__xludf.DUMMYFUNCTION("""COMPUTED_VALUE"""),"")</f>
        <v/>
      </c>
      <c r="D384" t="str">
        <f ca="1">IFERROR(__xludf.DUMMYFUNCTION("""COMPUTED_VALUE"""),"")</f>
        <v/>
      </c>
      <c r="E384" t="str">
        <f ca="1">IFERROR(__xludf.DUMMYFUNCTION("""COMPUTED_VALUE"""),"")</f>
        <v/>
      </c>
      <c r="F384" s="19">
        <f ca="1">IFERROR(__xludf.DUMMYFUNCTION("""COMPUTED_VALUE"""),61.6418338108882)</f>
        <v>61.641833810888201</v>
      </c>
      <c r="G384" t="str">
        <f ca="1">IFERROR(__xludf.DUMMYFUNCTION("""COMPUTED_VALUE"""),"")</f>
        <v/>
      </c>
      <c r="H384" s="10">
        <f ca="1">IFERROR(__xludf.DUMMYFUNCTION("""COMPUTED_VALUE"""),304827.123762376)</f>
        <v>304827.12376237602</v>
      </c>
      <c r="I384" s="2" t="str">
        <f ca="1">IFERROR(__xludf.DUMMYFUNCTION("""COMPUTED_VALUE"""),"")</f>
        <v/>
      </c>
      <c r="J384" s="12">
        <f ca="1">IFERROR(__xludf.DUMMYFUNCTION("""COMPUTED_VALUE"""),1568125.14179104)</f>
        <v>1568125.1417910401</v>
      </c>
      <c r="K384" s="2" t="str">
        <f ca="1">IFERROR(__xludf.DUMMYFUNCTION("""COMPUTED_VALUE"""),"")</f>
        <v/>
      </c>
      <c r="L384" s="3" t="str">
        <f ca="1">IFERROR(__xludf.DUMMYFUNCTION("""COMPUTED_VALUE"""),"")</f>
        <v/>
      </c>
      <c r="M384" s="3" t="str">
        <f ca="1">IFERROR(__xludf.DUMMYFUNCTION("""COMPUTED_VALUE"""),"")</f>
        <v/>
      </c>
      <c r="N384" s="12" t="str">
        <f ca="1">IFERROR(__xludf.DUMMYFUNCTION("""COMPUTED_VALUE"""),"#DIV/0!")</f>
        <v>#DIV/0!</v>
      </c>
      <c r="O384" s="2" t="str">
        <f ca="1">IFERROR(__xludf.DUMMYFUNCTION("""COMPUTED_VALUE"""),"")</f>
        <v/>
      </c>
      <c r="P384" s="3" t="str">
        <f ca="1">IFERROR(__xludf.DUMMYFUNCTION("""COMPUTED_VALUE"""),"")</f>
        <v/>
      </c>
      <c r="Q384" s="12" t="str">
        <f ca="1">IFERROR(__xludf.DUMMYFUNCTION("""COMPUTED_VALUE"""),"#DIV/0!")</f>
        <v>#DIV/0!</v>
      </c>
      <c r="R384" s="2" t="str">
        <f ca="1">IFERROR(__xludf.DUMMYFUNCTION("""COMPUTED_VALUE"""),"")</f>
        <v/>
      </c>
      <c r="S384" s="12">
        <f ca="1">IFERROR(__xludf.DUMMYFUNCTION("""COMPUTED_VALUE"""),101181.888888888)</f>
        <v>101181.888888888</v>
      </c>
      <c r="T384" s="2" t="str">
        <f ca="1">IFERROR(__xludf.DUMMYFUNCTION("""COMPUTED_VALUE"""),"")</f>
        <v/>
      </c>
      <c r="U384" s="12">
        <f ca="1">IFERROR(__xludf.DUMMYFUNCTION("""COMPUTED_VALUE"""),969168.875)</f>
        <v>969168.875</v>
      </c>
      <c r="V384" s="2" t="str">
        <f ca="1">IFERROR(__xludf.DUMMYFUNCTION("""COMPUTED_VALUE"""),"")</f>
        <v/>
      </c>
      <c r="W384" s="12">
        <f ca="1">IFERROR(__xludf.DUMMYFUNCTION("""COMPUTED_VALUE"""),1621)</f>
        <v>1621</v>
      </c>
      <c r="X384" s="3" t="str">
        <f ca="1">IFERROR(__xludf.DUMMYFUNCTION("""COMPUTED_VALUE"""),"")</f>
        <v/>
      </c>
      <c r="Y384" s="2" t="str">
        <f ca="1">IFERROR(__xludf.DUMMYFUNCTION("""COMPUTED_VALUE"""),"")</f>
        <v/>
      </c>
      <c r="Z384" s="3" t="str">
        <f ca="1">IFERROR(__xludf.DUMMYFUNCTION("""COMPUTED_VALUE"""),"")</f>
        <v/>
      </c>
      <c r="AA384" s="3" t="str">
        <f ca="1">IFERROR(__xludf.DUMMYFUNCTION("""COMPUTED_VALUE"""),"")</f>
        <v/>
      </c>
      <c r="AB384" s="3" t="str">
        <f ca="1">IFERROR(__xludf.DUMMYFUNCTION("""COMPUTED_VALUE"""),"")</f>
        <v/>
      </c>
      <c r="AC384" s="3" t="str">
        <f ca="1">IFERROR(__xludf.DUMMYFUNCTION("""COMPUTED_VALUE"""),"")</f>
        <v/>
      </c>
      <c r="AD384" s="3" t="str">
        <f ca="1">IFERROR(__xludf.DUMMYFUNCTION("""COMPUTED_VALUE"""),"")</f>
        <v/>
      </c>
    </row>
    <row r="385" spans="1:30" ht="12.75">
      <c r="A385" t="str">
        <f ca="1">IFERROR(__xludf.DUMMYFUNCTION("""COMPUTED_VALUE"""),"")</f>
        <v/>
      </c>
      <c r="B385" t="str">
        <f ca="1">IFERROR(__xludf.DUMMYFUNCTION("""COMPUTED_VALUE"""),"")</f>
        <v/>
      </c>
      <c r="C385" t="str">
        <f ca="1">IFERROR(__xludf.DUMMYFUNCTION("""COMPUTED_VALUE"""),"")</f>
        <v/>
      </c>
      <c r="D385" t="str">
        <f ca="1">IFERROR(__xludf.DUMMYFUNCTION("""COMPUTED_VALUE"""),"")</f>
        <v/>
      </c>
      <c r="E385" t="str">
        <f ca="1">IFERROR(__xludf.DUMMYFUNCTION("""COMPUTED_VALUE"""),"")</f>
        <v/>
      </c>
      <c r="F385" s="1" t="str">
        <f ca="1">IFERROR(__xludf.DUMMYFUNCTION("""COMPUTED_VALUE"""),"")</f>
        <v/>
      </c>
      <c r="G385" t="str">
        <f ca="1">IFERROR(__xludf.DUMMYFUNCTION("""COMPUTED_VALUE"""),"")</f>
        <v/>
      </c>
      <c r="H385" s="1" t="str">
        <f ca="1">IFERROR(__xludf.DUMMYFUNCTION("""COMPUTED_VALUE"""),"")</f>
        <v/>
      </c>
      <c r="I385" s="2" t="str">
        <f ca="1">IFERROR(__xludf.DUMMYFUNCTION("""COMPUTED_VALUE"""),"")</f>
        <v/>
      </c>
      <c r="J385" s="3" t="str">
        <f ca="1">IFERROR(__xludf.DUMMYFUNCTION("""COMPUTED_VALUE"""),"")</f>
        <v/>
      </c>
      <c r="K385" s="2" t="str">
        <f ca="1">IFERROR(__xludf.DUMMYFUNCTION("""COMPUTED_VALUE"""),"")</f>
        <v/>
      </c>
      <c r="L385" s="3" t="str">
        <f ca="1">IFERROR(__xludf.DUMMYFUNCTION("""COMPUTED_VALUE"""),"")</f>
        <v/>
      </c>
      <c r="M385" s="3" t="str">
        <f ca="1">IFERROR(__xludf.DUMMYFUNCTION("""COMPUTED_VALUE"""),"")</f>
        <v/>
      </c>
      <c r="N385" s="3" t="str">
        <f ca="1">IFERROR(__xludf.DUMMYFUNCTION("""COMPUTED_VALUE"""),"")</f>
        <v/>
      </c>
      <c r="O385" s="2" t="str">
        <f ca="1">IFERROR(__xludf.DUMMYFUNCTION("""COMPUTED_VALUE"""),"")</f>
        <v/>
      </c>
      <c r="P385" s="3" t="str">
        <f ca="1">IFERROR(__xludf.DUMMYFUNCTION("""COMPUTED_VALUE"""),"")</f>
        <v/>
      </c>
      <c r="Q385" s="3" t="str">
        <f ca="1">IFERROR(__xludf.DUMMYFUNCTION("""COMPUTED_VALUE"""),"")</f>
        <v/>
      </c>
      <c r="R385" s="2" t="str">
        <f ca="1">IFERROR(__xludf.DUMMYFUNCTION("""COMPUTED_VALUE"""),"")</f>
        <v/>
      </c>
      <c r="S385" s="3" t="str">
        <f ca="1">IFERROR(__xludf.DUMMYFUNCTION("""COMPUTED_VALUE"""),"")</f>
        <v/>
      </c>
      <c r="T385" s="2" t="str">
        <f ca="1">IFERROR(__xludf.DUMMYFUNCTION("""COMPUTED_VALUE"""),"")</f>
        <v/>
      </c>
      <c r="U385" s="3" t="str">
        <f ca="1">IFERROR(__xludf.DUMMYFUNCTION("""COMPUTED_VALUE"""),"")</f>
        <v/>
      </c>
      <c r="V385" s="2" t="str">
        <f ca="1">IFERROR(__xludf.DUMMYFUNCTION("""COMPUTED_VALUE"""),"")</f>
        <v/>
      </c>
      <c r="W385" s="3" t="str">
        <f ca="1">IFERROR(__xludf.DUMMYFUNCTION("""COMPUTED_VALUE"""),"")</f>
        <v/>
      </c>
      <c r="X385" s="3" t="str">
        <f ca="1">IFERROR(__xludf.DUMMYFUNCTION("""COMPUTED_VALUE"""),"")</f>
        <v/>
      </c>
      <c r="Y385" s="2" t="str">
        <f ca="1">IFERROR(__xludf.DUMMYFUNCTION("""COMPUTED_VALUE"""),"")</f>
        <v/>
      </c>
      <c r="Z385" s="3" t="str">
        <f ca="1">IFERROR(__xludf.DUMMYFUNCTION("""COMPUTED_VALUE"""),"")</f>
        <v/>
      </c>
      <c r="AA385" s="3" t="str">
        <f ca="1">IFERROR(__xludf.DUMMYFUNCTION("""COMPUTED_VALUE"""),"")</f>
        <v/>
      </c>
      <c r="AB385" s="3" t="str">
        <f ca="1">IFERROR(__xludf.DUMMYFUNCTION("""COMPUTED_VALUE"""),"")</f>
        <v/>
      </c>
      <c r="AC385" s="3" t="str">
        <f ca="1">IFERROR(__xludf.DUMMYFUNCTION("""COMPUTED_VALUE"""),"")</f>
        <v/>
      </c>
      <c r="AD385" s="3" t="str">
        <f ca="1">IFERROR(__xludf.DUMMYFUNCTION("""COMPUTED_VALUE"""),"")</f>
        <v/>
      </c>
    </row>
    <row r="386" spans="1:30" ht="12.75">
      <c r="A386" t="str">
        <f ca="1">IFERROR(__xludf.DUMMYFUNCTION("""COMPUTED_VALUE"""),"")</f>
        <v/>
      </c>
      <c r="B386" t="str">
        <f ca="1">IFERROR(__xludf.DUMMYFUNCTION("""COMPUTED_VALUE"""),"")</f>
        <v/>
      </c>
      <c r="C386" t="str">
        <f ca="1">IFERROR(__xludf.DUMMYFUNCTION("""COMPUTED_VALUE"""),"")</f>
        <v/>
      </c>
      <c r="D386" t="str">
        <f ca="1">IFERROR(__xludf.DUMMYFUNCTION("""COMPUTED_VALUE"""),"")</f>
        <v/>
      </c>
      <c r="E386" t="str">
        <f ca="1">IFERROR(__xludf.DUMMYFUNCTION("""COMPUTED_VALUE"""),"")</f>
        <v/>
      </c>
      <c r="F386" s="1" t="str">
        <f ca="1">IFERROR(__xludf.DUMMYFUNCTION("""COMPUTED_VALUE"""),"")</f>
        <v/>
      </c>
      <c r="G386" t="str">
        <f ca="1">IFERROR(__xludf.DUMMYFUNCTION("""COMPUTED_VALUE"""),"")</f>
        <v/>
      </c>
      <c r="H386" s="1" t="str">
        <f ca="1">IFERROR(__xludf.DUMMYFUNCTION("""COMPUTED_VALUE"""),"")</f>
        <v/>
      </c>
      <c r="I386" s="2" t="str">
        <f ca="1">IFERROR(__xludf.DUMMYFUNCTION("""COMPUTED_VALUE"""),"")</f>
        <v/>
      </c>
      <c r="J386" s="3" t="str">
        <f ca="1">IFERROR(__xludf.DUMMYFUNCTION("""COMPUTED_VALUE"""),"")</f>
        <v/>
      </c>
      <c r="K386" s="2" t="str">
        <f ca="1">IFERROR(__xludf.DUMMYFUNCTION("""COMPUTED_VALUE"""),"")</f>
        <v/>
      </c>
      <c r="L386" s="3" t="str">
        <f ca="1">IFERROR(__xludf.DUMMYFUNCTION("""COMPUTED_VALUE"""),"")</f>
        <v/>
      </c>
      <c r="M386" s="3" t="str">
        <f ca="1">IFERROR(__xludf.DUMMYFUNCTION("""COMPUTED_VALUE"""),"")</f>
        <v/>
      </c>
      <c r="N386" s="3" t="str">
        <f ca="1">IFERROR(__xludf.DUMMYFUNCTION("""COMPUTED_VALUE"""),"")</f>
        <v/>
      </c>
      <c r="O386" s="2" t="str">
        <f ca="1">IFERROR(__xludf.DUMMYFUNCTION("""COMPUTED_VALUE"""),"")</f>
        <v/>
      </c>
      <c r="P386" s="3" t="str">
        <f ca="1">IFERROR(__xludf.DUMMYFUNCTION("""COMPUTED_VALUE"""),"")</f>
        <v/>
      </c>
      <c r="Q386" s="3" t="str">
        <f ca="1">IFERROR(__xludf.DUMMYFUNCTION("""COMPUTED_VALUE"""),"")</f>
        <v/>
      </c>
      <c r="R386" s="2" t="str">
        <f ca="1">IFERROR(__xludf.DUMMYFUNCTION("""COMPUTED_VALUE"""),"")</f>
        <v/>
      </c>
      <c r="S386" s="3" t="str">
        <f ca="1">IFERROR(__xludf.DUMMYFUNCTION("""COMPUTED_VALUE"""),"")</f>
        <v/>
      </c>
      <c r="T386" s="2" t="str">
        <f ca="1">IFERROR(__xludf.DUMMYFUNCTION("""COMPUTED_VALUE"""),"")</f>
        <v/>
      </c>
      <c r="U386" s="3" t="str">
        <f ca="1">IFERROR(__xludf.DUMMYFUNCTION("""COMPUTED_VALUE"""),"")</f>
        <v/>
      </c>
      <c r="V386" s="2" t="str">
        <f ca="1">IFERROR(__xludf.DUMMYFUNCTION("""COMPUTED_VALUE"""),"")</f>
        <v/>
      </c>
      <c r="W386" s="3" t="str">
        <f ca="1">IFERROR(__xludf.DUMMYFUNCTION("""COMPUTED_VALUE"""),"")</f>
        <v/>
      </c>
      <c r="X386" s="3" t="str">
        <f ca="1">IFERROR(__xludf.DUMMYFUNCTION("""COMPUTED_VALUE"""),"")</f>
        <v/>
      </c>
      <c r="Y386" s="2" t="str">
        <f ca="1">IFERROR(__xludf.DUMMYFUNCTION("""COMPUTED_VALUE"""),"")</f>
        <v/>
      </c>
      <c r="Z386" s="3" t="str">
        <f ca="1">IFERROR(__xludf.DUMMYFUNCTION("""COMPUTED_VALUE"""),"")</f>
        <v/>
      </c>
      <c r="AA386" s="3" t="str">
        <f ca="1">IFERROR(__xludf.DUMMYFUNCTION("""COMPUTED_VALUE"""),"")</f>
        <v/>
      </c>
      <c r="AB386" s="3" t="str">
        <f ca="1">IFERROR(__xludf.DUMMYFUNCTION("""COMPUTED_VALUE"""),"")</f>
        <v/>
      </c>
      <c r="AC386" s="3" t="str">
        <f ca="1">IFERROR(__xludf.DUMMYFUNCTION("""COMPUTED_VALUE"""),"")</f>
        <v/>
      </c>
      <c r="AD386" s="3" t="str">
        <f ca="1">IFERROR(__xludf.DUMMYFUNCTION("""COMPUTED_VALUE"""),"")</f>
        <v/>
      </c>
    </row>
    <row r="387" spans="1:30" ht="12.75">
      <c r="A387" t="str">
        <f ca="1">IFERROR(__xludf.DUMMYFUNCTION("""COMPUTED_VALUE"""),"")</f>
        <v/>
      </c>
      <c r="B387" t="str">
        <f ca="1">IFERROR(__xludf.DUMMYFUNCTION("""COMPUTED_VALUE"""),"")</f>
        <v/>
      </c>
      <c r="C387" t="str">
        <f ca="1">IFERROR(__xludf.DUMMYFUNCTION("""COMPUTED_VALUE"""),"")</f>
        <v/>
      </c>
      <c r="D387" t="str">
        <f ca="1">IFERROR(__xludf.DUMMYFUNCTION("""COMPUTED_VALUE"""),"")</f>
        <v/>
      </c>
      <c r="E387" t="str">
        <f ca="1">IFERROR(__xludf.DUMMYFUNCTION("""COMPUTED_VALUE"""),"")</f>
        <v/>
      </c>
      <c r="F387" s="1" t="str">
        <f ca="1">IFERROR(__xludf.DUMMYFUNCTION("""COMPUTED_VALUE"""),"")</f>
        <v/>
      </c>
      <c r="G387" t="str">
        <f ca="1">IFERROR(__xludf.DUMMYFUNCTION("""COMPUTED_VALUE"""),"")</f>
        <v/>
      </c>
      <c r="H387" s="1" t="str">
        <f ca="1">IFERROR(__xludf.DUMMYFUNCTION("""COMPUTED_VALUE"""),"")</f>
        <v/>
      </c>
      <c r="I387" s="2" t="str">
        <f ca="1">IFERROR(__xludf.DUMMYFUNCTION("""COMPUTED_VALUE"""),"")</f>
        <v/>
      </c>
      <c r="J387" s="3" t="str">
        <f ca="1">IFERROR(__xludf.DUMMYFUNCTION("""COMPUTED_VALUE"""),"")</f>
        <v/>
      </c>
      <c r="K387" s="2" t="str">
        <f ca="1">IFERROR(__xludf.DUMMYFUNCTION("""COMPUTED_VALUE"""),"")</f>
        <v/>
      </c>
      <c r="L387" s="3" t="str">
        <f ca="1">IFERROR(__xludf.DUMMYFUNCTION("""COMPUTED_VALUE"""),"")</f>
        <v/>
      </c>
      <c r="M387" s="3" t="str">
        <f ca="1">IFERROR(__xludf.DUMMYFUNCTION("""COMPUTED_VALUE"""),"")</f>
        <v/>
      </c>
      <c r="N387" s="3" t="str">
        <f ca="1">IFERROR(__xludf.DUMMYFUNCTION("""COMPUTED_VALUE"""),"")</f>
        <v/>
      </c>
      <c r="O387" s="2" t="str">
        <f ca="1">IFERROR(__xludf.DUMMYFUNCTION("""COMPUTED_VALUE"""),"")</f>
        <v/>
      </c>
      <c r="P387" s="3" t="str">
        <f ca="1">IFERROR(__xludf.DUMMYFUNCTION("""COMPUTED_VALUE"""),"")</f>
        <v/>
      </c>
      <c r="Q387" s="3" t="str">
        <f ca="1">IFERROR(__xludf.DUMMYFUNCTION("""COMPUTED_VALUE"""),"")</f>
        <v/>
      </c>
      <c r="R387" s="2" t="str">
        <f ca="1">IFERROR(__xludf.DUMMYFUNCTION("""COMPUTED_VALUE"""),"")</f>
        <v/>
      </c>
      <c r="S387" s="3" t="str">
        <f ca="1">IFERROR(__xludf.DUMMYFUNCTION("""COMPUTED_VALUE"""),"")</f>
        <v/>
      </c>
      <c r="T387" s="2" t="str">
        <f ca="1">IFERROR(__xludf.DUMMYFUNCTION("""COMPUTED_VALUE"""),"")</f>
        <v/>
      </c>
      <c r="U387" s="3" t="str">
        <f ca="1">IFERROR(__xludf.DUMMYFUNCTION("""COMPUTED_VALUE"""),"")</f>
        <v/>
      </c>
      <c r="V387" s="2" t="str">
        <f ca="1">IFERROR(__xludf.DUMMYFUNCTION("""COMPUTED_VALUE"""),"")</f>
        <v/>
      </c>
      <c r="W387" s="3" t="str">
        <f ca="1">IFERROR(__xludf.DUMMYFUNCTION("""COMPUTED_VALUE"""),"")</f>
        <v/>
      </c>
      <c r="X387" s="3" t="str">
        <f ca="1">IFERROR(__xludf.DUMMYFUNCTION("""COMPUTED_VALUE"""),"")</f>
        <v/>
      </c>
      <c r="Y387" s="2" t="str">
        <f ca="1">IFERROR(__xludf.DUMMYFUNCTION("""COMPUTED_VALUE"""),"")</f>
        <v/>
      </c>
      <c r="Z387" s="3" t="str">
        <f ca="1">IFERROR(__xludf.DUMMYFUNCTION("""COMPUTED_VALUE"""),"")</f>
        <v/>
      </c>
      <c r="AA387" s="3" t="str">
        <f ca="1">IFERROR(__xludf.DUMMYFUNCTION("""COMPUTED_VALUE"""),"")</f>
        <v/>
      </c>
      <c r="AB387" s="3" t="str">
        <f ca="1">IFERROR(__xludf.DUMMYFUNCTION("""COMPUTED_VALUE"""),"")</f>
        <v/>
      </c>
      <c r="AC387" s="3" t="str">
        <f ca="1">IFERROR(__xludf.DUMMYFUNCTION("""COMPUTED_VALUE"""),"")</f>
        <v/>
      </c>
      <c r="AD387" s="3" t="str">
        <f ca="1">IFERROR(__xludf.DUMMYFUNCTION("""COMPUTED_VALUE"""),"")</f>
        <v/>
      </c>
    </row>
    <row r="388" spans="1:30" ht="12.75">
      <c r="A388" t="str">
        <f ca="1">IFERROR(__xludf.DUMMYFUNCTION("""COMPUTED_VALUE"""),"")</f>
        <v/>
      </c>
      <c r="B388" t="str">
        <f ca="1">IFERROR(__xludf.DUMMYFUNCTION("""COMPUTED_VALUE"""),"")</f>
        <v/>
      </c>
      <c r="C388" t="str">
        <f ca="1">IFERROR(__xludf.DUMMYFUNCTION("""COMPUTED_VALUE"""),"")</f>
        <v/>
      </c>
      <c r="D388" t="str">
        <f ca="1">IFERROR(__xludf.DUMMYFUNCTION("""COMPUTED_VALUE"""),"")</f>
        <v/>
      </c>
      <c r="E388" t="str">
        <f ca="1">IFERROR(__xludf.DUMMYFUNCTION("""COMPUTED_VALUE"""),"")</f>
        <v/>
      </c>
      <c r="F388" s="1" t="str">
        <f ca="1">IFERROR(__xludf.DUMMYFUNCTION("""COMPUTED_VALUE"""),"")</f>
        <v/>
      </c>
      <c r="G388" t="str">
        <f ca="1">IFERROR(__xludf.DUMMYFUNCTION("""COMPUTED_VALUE"""),"")</f>
        <v/>
      </c>
      <c r="H388" s="1" t="str">
        <f ca="1">IFERROR(__xludf.DUMMYFUNCTION("""COMPUTED_VALUE"""),"")</f>
        <v/>
      </c>
      <c r="I388" s="2" t="str">
        <f ca="1">IFERROR(__xludf.DUMMYFUNCTION("""COMPUTED_VALUE"""),"")</f>
        <v/>
      </c>
      <c r="J388" s="3" t="str">
        <f ca="1">IFERROR(__xludf.DUMMYFUNCTION("""COMPUTED_VALUE"""),"")</f>
        <v/>
      </c>
      <c r="K388" s="2" t="str">
        <f ca="1">IFERROR(__xludf.DUMMYFUNCTION("""COMPUTED_VALUE"""),"")</f>
        <v/>
      </c>
      <c r="L388" s="3" t="str">
        <f ca="1">IFERROR(__xludf.DUMMYFUNCTION("""COMPUTED_VALUE"""),"")</f>
        <v/>
      </c>
      <c r="M388" s="3" t="str">
        <f ca="1">IFERROR(__xludf.DUMMYFUNCTION("""COMPUTED_VALUE"""),"")</f>
        <v/>
      </c>
      <c r="N388" s="3" t="str">
        <f ca="1">IFERROR(__xludf.DUMMYFUNCTION("""COMPUTED_VALUE"""),"")</f>
        <v/>
      </c>
      <c r="O388" s="2" t="str">
        <f ca="1">IFERROR(__xludf.DUMMYFUNCTION("""COMPUTED_VALUE"""),"")</f>
        <v/>
      </c>
      <c r="P388" s="3" t="str">
        <f ca="1">IFERROR(__xludf.DUMMYFUNCTION("""COMPUTED_VALUE"""),"")</f>
        <v/>
      </c>
      <c r="Q388" s="3" t="str">
        <f ca="1">IFERROR(__xludf.DUMMYFUNCTION("""COMPUTED_VALUE"""),"")</f>
        <v/>
      </c>
      <c r="R388" s="2" t="str">
        <f ca="1">IFERROR(__xludf.DUMMYFUNCTION("""COMPUTED_VALUE"""),"")</f>
        <v/>
      </c>
      <c r="S388" s="3" t="str">
        <f ca="1">IFERROR(__xludf.DUMMYFUNCTION("""COMPUTED_VALUE"""),"")</f>
        <v/>
      </c>
      <c r="T388" s="2" t="str">
        <f ca="1">IFERROR(__xludf.DUMMYFUNCTION("""COMPUTED_VALUE"""),"")</f>
        <v/>
      </c>
      <c r="U388" s="3" t="str">
        <f ca="1">IFERROR(__xludf.DUMMYFUNCTION("""COMPUTED_VALUE"""),"")</f>
        <v/>
      </c>
      <c r="V388" s="2" t="str">
        <f ca="1">IFERROR(__xludf.DUMMYFUNCTION("""COMPUTED_VALUE"""),"")</f>
        <v/>
      </c>
      <c r="W388" s="3" t="str">
        <f ca="1">IFERROR(__xludf.DUMMYFUNCTION("""COMPUTED_VALUE"""),"")</f>
        <v/>
      </c>
      <c r="X388" s="3" t="str">
        <f ca="1">IFERROR(__xludf.DUMMYFUNCTION("""COMPUTED_VALUE"""),"")</f>
        <v/>
      </c>
      <c r="Y388" s="2" t="str">
        <f ca="1">IFERROR(__xludf.DUMMYFUNCTION("""COMPUTED_VALUE"""),"")</f>
        <v/>
      </c>
      <c r="Z388" s="3" t="str">
        <f ca="1">IFERROR(__xludf.DUMMYFUNCTION("""COMPUTED_VALUE"""),"")</f>
        <v/>
      </c>
      <c r="AA388" s="3" t="str">
        <f ca="1">IFERROR(__xludf.DUMMYFUNCTION("""COMPUTED_VALUE"""),"")</f>
        <v/>
      </c>
      <c r="AB388" s="3" t="str">
        <f ca="1">IFERROR(__xludf.DUMMYFUNCTION("""COMPUTED_VALUE"""),"")</f>
        <v/>
      </c>
      <c r="AC388" s="3" t="str">
        <f ca="1">IFERROR(__xludf.DUMMYFUNCTION("""COMPUTED_VALUE"""),"")</f>
        <v/>
      </c>
      <c r="AD388" s="3" t="str">
        <f ca="1">IFERROR(__xludf.DUMMYFUNCTION("""COMPUTED_VALUE"""),"")</f>
        <v/>
      </c>
    </row>
    <row r="389" spans="1:30" ht="12.75">
      <c r="A389" t="str">
        <f ca="1">IFERROR(__xludf.DUMMYFUNCTION("""COMPUTED_VALUE"""),"")</f>
        <v/>
      </c>
      <c r="B389" t="str">
        <f ca="1">IFERROR(__xludf.DUMMYFUNCTION("""COMPUTED_VALUE"""),"")</f>
        <v/>
      </c>
      <c r="C389" t="str">
        <f ca="1">IFERROR(__xludf.DUMMYFUNCTION("""COMPUTED_VALUE"""),"")</f>
        <v/>
      </c>
      <c r="D389" t="str">
        <f ca="1">IFERROR(__xludf.DUMMYFUNCTION("""COMPUTED_VALUE"""),"")</f>
        <v/>
      </c>
      <c r="E389" t="str">
        <f ca="1">IFERROR(__xludf.DUMMYFUNCTION("""COMPUTED_VALUE"""),"")</f>
        <v/>
      </c>
      <c r="F389" s="1" t="str">
        <f ca="1">IFERROR(__xludf.DUMMYFUNCTION("""COMPUTED_VALUE"""),"")</f>
        <v/>
      </c>
      <c r="G389" t="str">
        <f ca="1">IFERROR(__xludf.DUMMYFUNCTION("""COMPUTED_VALUE"""),"")</f>
        <v/>
      </c>
      <c r="H389" s="1" t="str">
        <f ca="1">IFERROR(__xludf.DUMMYFUNCTION("""COMPUTED_VALUE"""),"")</f>
        <v/>
      </c>
      <c r="I389" s="2" t="str">
        <f ca="1">IFERROR(__xludf.DUMMYFUNCTION("""COMPUTED_VALUE"""),"")</f>
        <v/>
      </c>
      <c r="J389" s="3" t="str">
        <f ca="1">IFERROR(__xludf.DUMMYFUNCTION("""COMPUTED_VALUE"""),"")</f>
        <v/>
      </c>
      <c r="K389" s="2" t="str">
        <f ca="1">IFERROR(__xludf.DUMMYFUNCTION("""COMPUTED_VALUE"""),"")</f>
        <v/>
      </c>
      <c r="L389" s="3" t="str">
        <f ca="1">IFERROR(__xludf.DUMMYFUNCTION("""COMPUTED_VALUE"""),"")</f>
        <v/>
      </c>
      <c r="M389" s="3" t="str">
        <f ca="1">IFERROR(__xludf.DUMMYFUNCTION("""COMPUTED_VALUE"""),"")</f>
        <v/>
      </c>
      <c r="N389" s="3" t="str">
        <f ca="1">IFERROR(__xludf.DUMMYFUNCTION("""COMPUTED_VALUE"""),"")</f>
        <v/>
      </c>
      <c r="O389" s="2" t="str">
        <f ca="1">IFERROR(__xludf.DUMMYFUNCTION("""COMPUTED_VALUE"""),"")</f>
        <v/>
      </c>
      <c r="P389" s="3" t="str">
        <f ca="1">IFERROR(__xludf.DUMMYFUNCTION("""COMPUTED_VALUE"""),"")</f>
        <v/>
      </c>
      <c r="Q389" s="3" t="str">
        <f ca="1">IFERROR(__xludf.DUMMYFUNCTION("""COMPUTED_VALUE"""),"")</f>
        <v/>
      </c>
      <c r="R389" s="2" t="str">
        <f ca="1">IFERROR(__xludf.DUMMYFUNCTION("""COMPUTED_VALUE"""),"")</f>
        <v/>
      </c>
      <c r="S389" s="3" t="str">
        <f ca="1">IFERROR(__xludf.DUMMYFUNCTION("""COMPUTED_VALUE"""),"")</f>
        <v/>
      </c>
      <c r="T389" s="2" t="str">
        <f ca="1">IFERROR(__xludf.DUMMYFUNCTION("""COMPUTED_VALUE"""),"")</f>
        <v/>
      </c>
      <c r="U389" s="3" t="str">
        <f ca="1">IFERROR(__xludf.DUMMYFUNCTION("""COMPUTED_VALUE"""),"")</f>
        <v/>
      </c>
      <c r="V389" s="2" t="str">
        <f ca="1">IFERROR(__xludf.DUMMYFUNCTION("""COMPUTED_VALUE"""),"")</f>
        <v/>
      </c>
      <c r="W389" s="3" t="str">
        <f ca="1">IFERROR(__xludf.DUMMYFUNCTION("""COMPUTED_VALUE"""),"")</f>
        <v/>
      </c>
      <c r="X389" s="3" t="str">
        <f ca="1">IFERROR(__xludf.DUMMYFUNCTION("""COMPUTED_VALUE"""),"")</f>
        <v/>
      </c>
      <c r="Y389" s="2" t="str">
        <f ca="1">IFERROR(__xludf.DUMMYFUNCTION("""COMPUTED_VALUE"""),"")</f>
        <v/>
      </c>
      <c r="Z389" s="3" t="str">
        <f ca="1">IFERROR(__xludf.DUMMYFUNCTION("""COMPUTED_VALUE"""),"")</f>
        <v/>
      </c>
      <c r="AA389" s="3" t="str">
        <f ca="1">IFERROR(__xludf.DUMMYFUNCTION("""COMPUTED_VALUE"""),"")</f>
        <v/>
      </c>
      <c r="AB389" s="3" t="str">
        <f ca="1">IFERROR(__xludf.DUMMYFUNCTION("""COMPUTED_VALUE"""),"")</f>
        <v/>
      </c>
      <c r="AC389" s="3" t="str">
        <f ca="1">IFERROR(__xludf.DUMMYFUNCTION("""COMPUTED_VALUE"""),"")</f>
        <v/>
      </c>
      <c r="AD389" s="3" t="str">
        <f ca="1">IFERROR(__xludf.DUMMYFUNCTION("""COMPUTED_VALUE"""),"")</f>
        <v/>
      </c>
    </row>
    <row r="390" spans="1:30" ht="12.75">
      <c r="A390" t="str">
        <f ca="1">IFERROR(__xludf.DUMMYFUNCTION("""COMPUTED_VALUE"""),"")</f>
        <v/>
      </c>
      <c r="B390" t="str">
        <f ca="1">IFERROR(__xludf.DUMMYFUNCTION("""COMPUTED_VALUE"""),"")</f>
        <v/>
      </c>
      <c r="C390" t="str">
        <f ca="1">IFERROR(__xludf.DUMMYFUNCTION("""COMPUTED_VALUE"""),"")</f>
        <v/>
      </c>
      <c r="D390" t="str">
        <f ca="1">IFERROR(__xludf.DUMMYFUNCTION("""COMPUTED_VALUE"""),"")</f>
        <v/>
      </c>
      <c r="E390" t="str">
        <f ca="1">IFERROR(__xludf.DUMMYFUNCTION("""COMPUTED_VALUE"""),"")</f>
        <v/>
      </c>
      <c r="F390" s="1" t="str">
        <f ca="1">IFERROR(__xludf.DUMMYFUNCTION("""COMPUTED_VALUE"""),"")</f>
        <v/>
      </c>
      <c r="G390" t="str">
        <f ca="1">IFERROR(__xludf.DUMMYFUNCTION("""COMPUTED_VALUE"""),"")</f>
        <v/>
      </c>
      <c r="H390" s="1" t="str">
        <f ca="1">IFERROR(__xludf.DUMMYFUNCTION("""COMPUTED_VALUE"""),"")</f>
        <v/>
      </c>
      <c r="I390" s="2" t="str">
        <f ca="1">IFERROR(__xludf.DUMMYFUNCTION("""COMPUTED_VALUE"""),"")</f>
        <v/>
      </c>
      <c r="J390" s="3" t="str">
        <f ca="1">IFERROR(__xludf.DUMMYFUNCTION("""COMPUTED_VALUE"""),"")</f>
        <v/>
      </c>
      <c r="K390" s="2" t="str">
        <f ca="1">IFERROR(__xludf.DUMMYFUNCTION("""COMPUTED_VALUE"""),"")</f>
        <v/>
      </c>
      <c r="L390" s="3" t="str">
        <f ca="1">IFERROR(__xludf.DUMMYFUNCTION("""COMPUTED_VALUE"""),"")</f>
        <v/>
      </c>
      <c r="M390" s="3" t="str">
        <f ca="1">IFERROR(__xludf.DUMMYFUNCTION("""COMPUTED_VALUE"""),"")</f>
        <v/>
      </c>
      <c r="N390" s="3" t="str">
        <f ca="1">IFERROR(__xludf.DUMMYFUNCTION("""COMPUTED_VALUE"""),"")</f>
        <v/>
      </c>
      <c r="O390" s="2" t="str">
        <f ca="1">IFERROR(__xludf.DUMMYFUNCTION("""COMPUTED_VALUE"""),"")</f>
        <v/>
      </c>
      <c r="P390" s="3" t="str">
        <f ca="1">IFERROR(__xludf.DUMMYFUNCTION("""COMPUTED_VALUE"""),"")</f>
        <v/>
      </c>
      <c r="Q390" s="3" t="str">
        <f ca="1">IFERROR(__xludf.DUMMYFUNCTION("""COMPUTED_VALUE"""),"")</f>
        <v/>
      </c>
      <c r="R390" s="2" t="str">
        <f ca="1">IFERROR(__xludf.DUMMYFUNCTION("""COMPUTED_VALUE"""),"")</f>
        <v/>
      </c>
      <c r="S390" s="3" t="str">
        <f ca="1">IFERROR(__xludf.DUMMYFUNCTION("""COMPUTED_VALUE"""),"")</f>
        <v/>
      </c>
      <c r="T390" s="2" t="str">
        <f ca="1">IFERROR(__xludf.DUMMYFUNCTION("""COMPUTED_VALUE"""),"")</f>
        <v/>
      </c>
      <c r="U390" s="3" t="str">
        <f ca="1">IFERROR(__xludf.DUMMYFUNCTION("""COMPUTED_VALUE"""),"")</f>
        <v/>
      </c>
      <c r="V390" s="2" t="str">
        <f ca="1">IFERROR(__xludf.DUMMYFUNCTION("""COMPUTED_VALUE"""),"")</f>
        <v/>
      </c>
      <c r="W390" s="3" t="str">
        <f ca="1">IFERROR(__xludf.DUMMYFUNCTION("""COMPUTED_VALUE"""),"")</f>
        <v/>
      </c>
      <c r="X390" s="3" t="str">
        <f ca="1">IFERROR(__xludf.DUMMYFUNCTION("""COMPUTED_VALUE"""),"")</f>
        <v/>
      </c>
      <c r="Y390" s="2" t="str">
        <f ca="1">IFERROR(__xludf.DUMMYFUNCTION("""COMPUTED_VALUE"""),"")</f>
        <v/>
      </c>
      <c r="Z390" s="3" t="str">
        <f ca="1">IFERROR(__xludf.DUMMYFUNCTION("""COMPUTED_VALUE"""),"")</f>
        <v/>
      </c>
      <c r="AA390" s="3" t="str">
        <f ca="1">IFERROR(__xludf.DUMMYFUNCTION("""COMPUTED_VALUE"""),"")</f>
        <v/>
      </c>
      <c r="AB390" s="3" t="str">
        <f ca="1">IFERROR(__xludf.DUMMYFUNCTION("""COMPUTED_VALUE"""),"")</f>
        <v/>
      </c>
      <c r="AC390" s="3" t="str">
        <f ca="1">IFERROR(__xludf.DUMMYFUNCTION("""COMPUTED_VALUE"""),"")</f>
        <v/>
      </c>
      <c r="AD390" s="3" t="str">
        <f ca="1">IFERROR(__xludf.DUMMYFUNCTION("""COMPUTED_VALUE"""),"")</f>
        <v/>
      </c>
    </row>
    <row r="391" spans="1:30" ht="12.75">
      <c r="A391" t="str">
        <f ca="1">IFERROR(__xludf.DUMMYFUNCTION("""COMPUTED_VALUE"""),"")</f>
        <v/>
      </c>
      <c r="B391" t="str">
        <f ca="1">IFERROR(__xludf.DUMMYFUNCTION("""COMPUTED_VALUE"""),"")</f>
        <v/>
      </c>
      <c r="C391" t="str">
        <f ca="1">IFERROR(__xludf.DUMMYFUNCTION("""COMPUTED_VALUE"""),"")</f>
        <v/>
      </c>
      <c r="D391" t="str">
        <f ca="1">IFERROR(__xludf.DUMMYFUNCTION("""COMPUTED_VALUE"""),"")</f>
        <v/>
      </c>
      <c r="E391" t="str">
        <f ca="1">IFERROR(__xludf.DUMMYFUNCTION("""COMPUTED_VALUE"""),"")</f>
        <v/>
      </c>
      <c r="F391" s="1" t="str">
        <f ca="1">IFERROR(__xludf.DUMMYFUNCTION("""COMPUTED_VALUE"""),"")</f>
        <v/>
      </c>
      <c r="G391" t="str">
        <f ca="1">IFERROR(__xludf.DUMMYFUNCTION("""COMPUTED_VALUE"""),"")</f>
        <v/>
      </c>
      <c r="H391" s="1" t="str">
        <f ca="1">IFERROR(__xludf.DUMMYFUNCTION("""COMPUTED_VALUE"""),"")</f>
        <v/>
      </c>
      <c r="I391" s="2" t="str">
        <f ca="1">IFERROR(__xludf.DUMMYFUNCTION("""COMPUTED_VALUE"""),"")</f>
        <v/>
      </c>
      <c r="J391" s="3" t="str">
        <f ca="1">IFERROR(__xludf.DUMMYFUNCTION("""COMPUTED_VALUE"""),"")</f>
        <v/>
      </c>
      <c r="K391" s="2" t="str">
        <f ca="1">IFERROR(__xludf.DUMMYFUNCTION("""COMPUTED_VALUE"""),"")</f>
        <v/>
      </c>
      <c r="L391" s="3" t="str">
        <f ca="1">IFERROR(__xludf.DUMMYFUNCTION("""COMPUTED_VALUE"""),"")</f>
        <v/>
      </c>
      <c r="M391" s="3" t="str">
        <f ca="1">IFERROR(__xludf.DUMMYFUNCTION("""COMPUTED_VALUE"""),"")</f>
        <v/>
      </c>
      <c r="N391" s="3" t="str">
        <f ca="1">IFERROR(__xludf.DUMMYFUNCTION("""COMPUTED_VALUE"""),"")</f>
        <v/>
      </c>
      <c r="O391" s="2" t="str">
        <f ca="1">IFERROR(__xludf.DUMMYFUNCTION("""COMPUTED_VALUE"""),"")</f>
        <v/>
      </c>
      <c r="P391" s="3" t="str">
        <f ca="1">IFERROR(__xludf.DUMMYFUNCTION("""COMPUTED_VALUE"""),"")</f>
        <v/>
      </c>
      <c r="Q391" s="3" t="str">
        <f ca="1">IFERROR(__xludf.DUMMYFUNCTION("""COMPUTED_VALUE"""),"")</f>
        <v/>
      </c>
      <c r="R391" s="2" t="str">
        <f ca="1">IFERROR(__xludf.DUMMYFUNCTION("""COMPUTED_VALUE"""),"")</f>
        <v/>
      </c>
      <c r="S391" s="3" t="str">
        <f ca="1">IFERROR(__xludf.DUMMYFUNCTION("""COMPUTED_VALUE"""),"")</f>
        <v/>
      </c>
      <c r="T391" s="2" t="str">
        <f ca="1">IFERROR(__xludf.DUMMYFUNCTION("""COMPUTED_VALUE"""),"")</f>
        <v/>
      </c>
      <c r="U391" s="3" t="str">
        <f ca="1">IFERROR(__xludf.DUMMYFUNCTION("""COMPUTED_VALUE"""),"")</f>
        <v/>
      </c>
      <c r="V391" s="2" t="str">
        <f ca="1">IFERROR(__xludf.DUMMYFUNCTION("""COMPUTED_VALUE"""),"")</f>
        <v/>
      </c>
      <c r="W391" s="3" t="str">
        <f ca="1">IFERROR(__xludf.DUMMYFUNCTION("""COMPUTED_VALUE"""),"")</f>
        <v/>
      </c>
      <c r="X391" s="3" t="str">
        <f ca="1">IFERROR(__xludf.DUMMYFUNCTION("""COMPUTED_VALUE"""),"")</f>
        <v/>
      </c>
      <c r="Y391" s="2" t="str">
        <f ca="1">IFERROR(__xludf.DUMMYFUNCTION("""COMPUTED_VALUE"""),"")</f>
        <v/>
      </c>
      <c r="Z391" s="3" t="str">
        <f ca="1">IFERROR(__xludf.DUMMYFUNCTION("""COMPUTED_VALUE"""),"")</f>
        <v/>
      </c>
      <c r="AA391" s="3" t="str">
        <f ca="1">IFERROR(__xludf.DUMMYFUNCTION("""COMPUTED_VALUE"""),"")</f>
        <v/>
      </c>
      <c r="AB391" s="3" t="str">
        <f ca="1">IFERROR(__xludf.DUMMYFUNCTION("""COMPUTED_VALUE"""),"")</f>
        <v/>
      </c>
      <c r="AC391" s="3" t="str">
        <f ca="1">IFERROR(__xludf.DUMMYFUNCTION("""COMPUTED_VALUE"""),"")</f>
        <v/>
      </c>
      <c r="AD391" s="3" t="str">
        <f ca="1">IFERROR(__xludf.DUMMYFUNCTION("""COMPUTED_VALUE"""),"")</f>
        <v/>
      </c>
    </row>
    <row r="392" spans="1:30" ht="12.75">
      <c r="A392" t="str">
        <f ca="1">IFERROR(__xludf.DUMMYFUNCTION("""COMPUTED_VALUE"""),"")</f>
        <v/>
      </c>
      <c r="B392" t="str">
        <f ca="1">IFERROR(__xludf.DUMMYFUNCTION("""COMPUTED_VALUE"""),"")</f>
        <v/>
      </c>
      <c r="C392" t="str">
        <f ca="1">IFERROR(__xludf.DUMMYFUNCTION("""COMPUTED_VALUE"""),"")</f>
        <v/>
      </c>
      <c r="D392" t="str">
        <f ca="1">IFERROR(__xludf.DUMMYFUNCTION("""COMPUTED_VALUE"""),"")</f>
        <v/>
      </c>
      <c r="E392" t="str">
        <f ca="1">IFERROR(__xludf.DUMMYFUNCTION("""COMPUTED_VALUE"""),"")</f>
        <v/>
      </c>
      <c r="F392" s="1" t="str">
        <f ca="1">IFERROR(__xludf.DUMMYFUNCTION("""COMPUTED_VALUE"""),"")</f>
        <v/>
      </c>
      <c r="G392" t="str">
        <f ca="1">IFERROR(__xludf.DUMMYFUNCTION("""COMPUTED_VALUE"""),"")</f>
        <v/>
      </c>
      <c r="H392" s="1" t="str">
        <f ca="1">IFERROR(__xludf.DUMMYFUNCTION("""COMPUTED_VALUE"""),"")</f>
        <v/>
      </c>
      <c r="I392" s="2" t="str">
        <f ca="1">IFERROR(__xludf.DUMMYFUNCTION("""COMPUTED_VALUE"""),"")</f>
        <v/>
      </c>
      <c r="J392" s="3" t="str">
        <f ca="1">IFERROR(__xludf.DUMMYFUNCTION("""COMPUTED_VALUE"""),"")</f>
        <v/>
      </c>
      <c r="K392" s="2" t="str">
        <f ca="1">IFERROR(__xludf.DUMMYFUNCTION("""COMPUTED_VALUE"""),"")</f>
        <v/>
      </c>
      <c r="L392" s="3" t="str">
        <f ca="1">IFERROR(__xludf.DUMMYFUNCTION("""COMPUTED_VALUE"""),"")</f>
        <v/>
      </c>
      <c r="M392" s="3" t="str">
        <f ca="1">IFERROR(__xludf.DUMMYFUNCTION("""COMPUTED_VALUE"""),"")</f>
        <v/>
      </c>
      <c r="N392" s="3" t="str">
        <f ca="1">IFERROR(__xludf.DUMMYFUNCTION("""COMPUTED_VALUE"""),"")</f>
        <v/>
      </c>
      <c r="O392" s="2" t="str">
        <f ca="1">IFERROR(__xludf.DUMMYFUNCTION("""COMPUTED_VALUE"""),"")</f>
        <v/>
      </c>
      <c r="P392" s="3" t="str">
        <f ca="1">IFERROR(__xludf.DUMMYFUNCTION("""COMPUTED_VALUE"""),"")</f>
        <v/>
      </c>
      <c r="Q392" s="3" t="str">
        <f ca="1">IFERROR(__xludf.DUMMYFUNCTION("""COMPUTED_VALUE"""),"")</f>
        <v/>
      </c>
      <c r="R392" s="2" t="str">
        <f ca="1">IFERROR(__xludf.DUMMYFUNCTION("""COMPUTED_VALUE"""),"")</f>
        <v/>
      </c>
      <c r="S392" s="3" t="str">
        <f ca="1">IFERROR(__xludf.DUMMYFUNCTION("""COMPUTED_VALUE"""),"")</f>
        <v/>
      </c>
      <c r="T392" s="2" t="str">
        <f ca="1">IFERROR(__xludf.DUMMYFUNCTION("""COMPUTED_VALUE"""),"")</f>
        <v/>
      </c>
      <c r="U392" s="3" t="str">
        <f ca="1">IFERROR(__xludf.DUMMYFUNCTION("""COMPUTED_VALUE"""),"")</f>
        <v/>
      </c>
      <c r="V392" s="2" t="str">
        <f ca="1">IFERROR(__xludf.DUMMYFUNCTION("""COMPUTED_VALUE"""),"")</f>
        <v/>
      </c>
      <c r="W392" s="3" t="str">
        <f ca="1">IFERROR(__xludf.DUMMYFUNCTION("""COMPUTED_VALUE"""),"")</f>
        <v/>
      </c>
      <c r="X392" s="3" t="str">
        <f ca="1">IFERROR(__xludf.DUMMYFUNCTION("""COMPUTED_VALUE"""),"")</f>
        <v/>
      </c>
      <c r="Y392" s="2" t="str">
        <f ca="1">IFERROR(__xludf.DUMMYFUNCTION("""COMPUTED_VALUE"""),"")</f>
        <v/>
      </c>
      <c r="Z392" s="3" t="str">
        <f ca="1">IFERROR(__xludf.DUMMYFUNCTION("""COMPUTED_VALUE"""),"")</f>
        <v/>
      </c>
      <c r="AA392" s="3" t="str">
        <f ca="1">IFERROR(__xludf.DUMMYFUNCTION("""COMPUTED_VALUE"""),"")</f>
        <v/>
      </c>
      <c r="AB392" s="3" t="str">
        <f ca="1">IFERROR(__xludf.DUMMYFUNCTION("""COMPUTED_VALUE"""),"")</f>
        <v/>
      </c>
      <c r="AC392" s="3" t="str">
        <f ca="1">IFERROR(__xludf.DUMMYFUNCTION("""COMPUTED_VALUE"""),"")</f>
        <v/>
      </c>
      <c r="AD392" s="3" t="str">
        <f ca="1">IFERROR(__xludf.DUMMYFUNCTION("""COMPUTED_VALUE"""),"")</f>
        <v/>
      </c>
    </row>
    <row r="393" spans="1:30" ht="12.75">
      <c r="A393" t="str">
        <f ca="1">IFERROR(__xludf.DUMMYFUNCTION("""COMPUTED_VALUE"""),"")</f>
        <v/>
      </c>
      <c r="B393" t="str">
        <f ca="1">IFERROR(__xludf.DUMMYFUNCTION("""COMPUTED_VALUE"""),"")</f>
        <v/>
      </c>
      <c r="C393" t="str">
        <f ca="1">IFERROR(__xludf.DUMMYFUNCTION("""COMPUTED_VALUE"""),"")</f>
        <v/>
      </c>
      <c r="D393" t="str">
        <f ca="1">IFERROR(__xludf.DUMMYFUNCTION("""COMPUTED_VALUE"""),"")</f>
        <v/>
      </c>
      <c r="E393" t="str">
        <f ca="1">IFERROR(__xludf.DUMMYFUNCTION("""COMPUTED_VALUE"""),"")</f>
        <v/>
      </c>
      <c r="F393" s="1" t="str">
        <f ca="1">IFERROR(__xludf.DUMMYFUNCTION("""COMPUTED_VALUE"""),"")</f>
        <v/>
      </c>
      <c r="G393" t="str">
        <f ca="1">IFERROR(__xludf.DUMMYFUNCTION("""COMPUTED_VALUE"""),"")</f>
        <v/>
      </c>
      <c r="H393" s="1" t="str">
        <f ca="1">IFERROR(__xludf.DUMMYFUNCTION("""COMPUTED_VALUE"""),"")</f>
        <v/>
      </c>
      <c r="I393" s="2" t="str">
        <f ca="1">IFERROR(__xludf.DUMMYFUNCTION("""COMPUTED_VALUE"""),"")</f>
        <v/>
      </c>
      <c r="J393" s="3" t="str">
        <f ca="1">IFERROR(__xludf.DUMMYFUNCTION("""COMPUTED_VALUE"""),"")</f>
        <v/>
      </c>
      <c r="K393" s="2" t="str">
        <f ca="1">IFERROR(__xludf.DUMMYFUNCTION("""COMPUTED_VALUE"""),"")</f>
        <v/>
      </c>
      <c r="L393" s="3" t="str">
        <f ca="1">IFERROR(__xludf.DUMMYFUNCTION("""COMPUTED_VALUE"""),"")</f>
        <v/>
      </c>
      <c r="M393" s="3" t="str">
        <f ca="1">IFERROR(__xludf.DUMMYFUNCTION("""COMPUTED_VALUE"""),"")</f>
        <v/>
      </c>
      <c r="N393" s="3" t="str">
        <f ca="1">IFERROR(__xludf.DUMMYFUNCTION("""COMPUTED_VALUE"""),"")</f>
        <v/>
      </c>
      <c r="O393" s="2" t="str">
        <f ca="1">IFERROR(__xludf.DUMMYFUNCTION("""COMPUTED_VALUE"""),"")</f>
        <v/>
      </c>
      <c r="P393" s="3" t="str">
        <f ca="1">IFERROR(__xludf.DUMMYFUNCTION("""COMPUTED_VALUE"""),"")</f>
        <v/>
      </c>
      <c r="Q393" s="3" t="str">
        <f ca="1">IFERROR(__xludf.DUMMYFUNCTION("""COMPUTED_VALUE"""),"")</f>
        <v/>
      </c>
      <c r="R393" s="2" t="str">
        <f ca="1">IFERROR(__xludf.DUMMYFUNCTION("""COMPUTED_VALUE"""),"")</f>
        <v/>
      </c>
      <c r="S393" s="3" t="str">
        <f ca="1">IFERROR(__xludf.DUMMYFUNCTION("""COMPUTED_VALUE"""),"")</f>
        <v/>
      </c>
      <c r="T393" s="2" t="str">
        <f ca="1">IFERROR(__xludf.DUMMYFUNCTION("""COMPUTED_VALUE"""),"")</f>
        <v/>
      </c>
      <c r="U393" s="3" t="str">
        <f ca="1">IFERROR(__xludf.DUMMYFUNCTION("""COMPUTED_VALUE"""),"")</f>
        <v/>
      </c>
      <c r="V393" s="2" t="str">
        <f ca="1">IFERROR(__xludf.DUMMYFUNCTION("""COMPUTED_VALUE"""),"")</f>
        <v/>
      </c>
      <c r="W393" s="3" t="str">
        <f ca="1">IFERROR(__xludf.DUMMYFUNCTION("""COMPUTED_VALUE"""),"")</f>
        <v/>
      </c>
      <c r="X393" s="3" t="str">
        <f ca="1">IFERROR(__xludf.DUMMYFUNCTION("""COMPUTED_VALUE"""),"")</f>
        <v/>
      </c>
      <c r="Y393" s="2" t="str">
        <f ca="1">IFERROR(__xludf.DUMMYFUNCTION("""COMPUTED_VALUE"""),"")</f>
        <v/>
      </c>
      <c r="Z393" s="3" t="str">
        <f ca="1">IFERROR(__xludf.DUMMYFUNCTION("""COMPUTED_VALUE"""),"")</f>
        <v/>
      </c>
      <c r="AA393" s="3" t="str">
        <f ca="1">IFERROR(__xludf.DUMMYFUNCTION("""COMPUTED_VALUE"""),"")</f>
        <v/>
      </c>
      <c r="AB393" s="3" t="str">
        <f ca="1">IFERROR(__xludf.DUMMYFUNCTION("""COMPUTED_VALUE"""),"")</f>
        <v/>
      </c>
      <c r="AC393" s="3" t="str">
        <f ca="1">IFERROR(__xludf.DUMMYFUNCTION("""COMPUTED_VALUE"""),"")</f>
        <v/>
      </c>
      <c r="AD393" s="3" t="str">
        <f ca="1">IFERROR(__xludf.DUMMYFUNCTION("""COMPUTED_VALUE"""),"")</f>
        <v/>
      </c>
    </row>
    <row r="394" spans="1:30" ht="12.75">
      <c r="A394" t="str">
        <f ca="1">IFERROR(__xludf.DUMMYFUNCTION("""COMPUTED_VALUE"""),"")</f>
        <v/>
      </c>
      <c r="B394" t="str">
        <f ca="1">IFERROR(__xludf.DUMMYFUNCTION("""COMPUTED_VALUE"""),"")</f>
        <v/>
      </c>
      <c r="C394" t="str">
        <f ca="1">IFERROR(__xludf.DUMMYFUNCTION("""COMPUTED_VALUE"""),"")</f>
        <v/>
      </c>
      <c r="D394" t="str">
        <f ca="1">IFERROR(__xludf.DUMMYFUNCTION("""COMPUTED_VALUE"""),"")</f>
        <v/>
      </c>
      <c r="E394" t="str">
        <f ca="1">IFERROR(__xludf.DUMMYFUNCTION("""COMPUTED_VALUE"""),"")</f>
        <v/>
      </c>
      <c r="F394" s="1" t="str">
        <f ca="1">IFERROR(__xludf.DUMMYFUNCTION("""COMPUTED_VALUE"""),"")</f>
        <v/>
      </c>
      <c r="G394" t="str">
        <f ca="1">IFERROR(__xludf.DUMMYFUNCTION("""COMPUTED_VALUE"""),"")</f>
        <v/>
      </c>
      <c r="H394" s="1" t="str">
        <f ca="1">IFERROR(__xludf.DUMMYFUNCTION("""COMPUTED_VALUE"""),"")</f>
        <v/>
      </c>
      <c r="I394" s="2" t="str">
        <f ca="1">IFERROR(__xludf.DUMMYFUNCTION("""COMPUTED_VALUE"""),"")</f>
        <v/>
      </c>
      <c r="J394" s="3" t="str">
        <f ca="1">IFERROR(__xludf.DUMMYFUNCTION("""COMPUTED_VALUE"""),"")</f>
        <v/>
      </c>
      <c r="K394" s="2" t="str">
        <f ca="1">IFERROR(__xludf.DUMMYFUNCTION("""COMPUTED_VALUE"""),"")</f>
        <v/>
      </c>
      <c r="L394" s="3" t="str">
        <f ca="1">IFERROR(__xludf.DUMMYFUNCTION("""COMPUTED_VALUE"""),"")</f>
        <v/>
      </c>
      <c r="M394" s="3" t="str">
        <f ca="1">IFERROR(__xludf.DUMMYFUNCTION("""COMPUTED_VALUE"""),"")</f>
        <v/>
      </c>
      <c r="N394" s="3" t="str">
        <f ca="1">IFERROR(__xludf.DUMMYFUNCTION("""COMPUTED_VALUE"""),"")</f>
        <v/>
      </c>
      <c r="O394" s="2" t="str">
        <f ca="1">IFERROR(__xludf.DUMMYFUNCTION("""COMPUTED_VALUE"""),"")</f>
        <v/>
      </c>
      <c r="P394" s="3" t="str">
        <f ca="1">IFERROR(__xludf.DUMMYFUNCTION("""COMPUTED_VALUE"""),"")</f>
        <v/>
      </c>
      <c r="Q394" s="3" t="str">
        <f ca="1">IFERROR(__xludf.DUMMYFUNCTION("""COMPUTED_VALUE"""),"")</f>
        <v/>
      </c>
      <c r="R394" s="2" t="str">
        <f ca="1">IFERROR(__xludf.DUMMYFUNCTION("""COMPUTED_VALUE"""),"")</f>
        <v/>
      </c>
      <c r="S394" s="3" t="str">
        <f ca="1">IFERROR(__xludf.DUMMYFUNCTION("""COMPUTED_VALUE"""),"")</f>
        <v/>
      </c>
      <c r="T394" s="2" t="str">
        <f ca="1">IFERROR(__xludf.DUMMYFUNCTION("""COMPUTED_VALUE"""),"")</f>
        <v/>
      </c>
      <c r="U394" s="3" t="str">
        <f ca="1">IFERROR(__xludf.DUMMYFUNCTION("""COMPUTED_VALUE"""),"")</f>
        <v/>
      </c>
      <c r="V394" s="2" t="str">
        <f ca="1">IFERROR(__xludf.DUMMYFUNCTION("""COMPUTED_VALUE"""),"")</f>
        <v/>
      </c>
      <c r="W394" s="3" t="str">
        <f ca="1">IFERROR(__xludf.DUMMYFUNCTION("""COMPUTED_VALUE"""),"")</f>
        <v/>
      </c>
      <c r="X394" s="3" t="str">
        <f ca="1">IFERROR(__xludf.DUMMYFUNCTION("""COMPUTED_VALUE"""),"")</f>
        <v/>
      </c>
      <c r="Y394" s="2" t="str">
        <f ca="1">IFERROR(__xludf.DUMMYFUNCTION("""COMPUTED_VALUE"""),"")</f>
        <v/>
      </c>
      <c r="Z394" s="3" t="str">
        <f ca="1">IFERROR(__xludf.DUMMYFUNCTION("""COMPUTED_VALUE"""),"")</f>
        <v/>
      </c>
      <c r="AA394" s="3" t="str">
        <f ca="1">IFERROR(__xludf.DUMMYFUNCTION("""COMPUTED_VALUE"""),"")</f>
        <v/>
      </c>
      <c r="AB394" s="3" t="str">
        <f ca="1">IFERROR(__xludf.DUMMYFUNCTION("""COMPUTED_VALUE"""),"")</f>
        <v/>
      </c>
      <c r="AC394" s="3" t="str">
        <f ca="1">IFERROR(__xludf.DUMMYFUNCTION("""COMPUTED_VALUE"""),"")</f>
        <v/>
      </c>
      <c r="AD394" s="3" t="str">
        <f ca="1">IFERROR(__xludf.DUMMYFUNCTION("""COMPUTED_VALUE"""),"")</f>
        <v/>
      </c>
    </row>
    <row r="395" spans="1:30" ht="12.75">
      <c r="A395" t="str">
        <f ca="1">IFERROR(__xludf.DUMMYFUNCTION("""COMPUTED_VALUE"""),"")</f>
        <v/>
      </c>
      <c r="B395" t="str">
        <f ca="1">IFERROR(__xludf.DUMMYFUNCTION("""COMPUTED_VALUE"""),"")</f>
        <v/>
      </c>
      <c r="C395" t="str">
        <f ca="1">IFERROR(__xludf.DUMMYFUNCTION("""COMPUTED_VALUE"""),"")</f>
        <v/>
      </c>
      <c r="D395" t="str">
        <f ca="1">IFERROR(__xludf.DUMMYFUNCTION("""COMPUTED_VALUE"""),"")</f>
        <v/>
      </c>
      <c r="E395" t="str">
        <f ca="1">IFERROR(__xludf.DUMMYFUNCTION("""COMPUTED_VALUE"""),"")</f>
        <v/>
      </c>
      <c r="F395" s="1" t="str">
        <f ca="1">IFERROR(__xludf.DUMMYFUNCTION("""COMPUTED_VALUE"""),"")</f>
        <v/>
      </c>
      <c r="G395" t="str">
        <f ca="1">IFERROR(__xludf.DUMMYFUNCTION("""COMPUTED_VALUE"""),"")</f>
        <v/>
      </c>
      <c r="H395" s="1" t="str">
        <f ca="1">IFERROR(__xludf.DUMMYFUNCTION("""COMPUTED_VALUE"""),"")</f>
        <v/>
      </c>
      <c r="I395" s="2" t="str">
        <f ca="1">IFERROR(__xludf.DUMMYFUNCTION("""COMPUTED_VALUE"""),"")</f>
        <v/>
      </c>
      <c r="J395" s="3" t="str">
        <f ca="1">IFERROR(__xludf.DUMMYFUNCTION("""COMPUTED_VALUE"""),"")</f>
        <v/>
      </c>
      <c r="K395" s="2" t="str">
        <f ca="1">IFERROR(__xludf.DUMMYFUNCTION("""COMPUTED_VALUE"""),"")</f>
        <v/>
      </c>
      <c r="L395" s="3" t="str">
        <f ca="1">IFERROR(__xludf.DUMMYFUNCTION("""COMPUTED_VALUE"""),"")</f>
        <v/>
      </c>
      <c r="M395" s="3" t="str">
        <f ca="1">IFERROR(__xludf.DUMMYFUNCTION("""COMPUTED_VALUE"""),"")</f>
        <v/>
      </c>
      <c r="N395" s="3" t="str">
        <f ca="1">IFERROR(__xludf.DUMMYFUNCTION("""COMPUTED_VALUE"""),"")</f>
        <v/>
      </c>
      <c r="O395" s="2" t="str">
        <f ca="1">IFERROR(__xludf.DUMMYFUNCTION("""COMPUTED_VALUE"""),"")</f>
        <v/>
      </c>
      <c r="P395" s="3" t="str">
        <f ca="1">IFERROR(__xludf.DUMMYFUNCTION("""COMPUTED_VALUE"""),"")</f>
        <v/>
      </c>
      <c r="Q395" s="3" t="str">
        <f ca="1">IFERROR(__xludf.DUMMYFUNCTION("""COMPUTED_VALUE"""),"")</f>
        <v/>
      </c>
      <c r="R395" s="2" t="str">
        <f ca="1">IFERROR(__xludf.DUMMYFUNCTION("""COMPUTED_VALUE"""),"")</f>
        <v/>
      </c>
      <c r="S395" s="3" t="str">
        <f ca="1">IFERROR(__xludf.DUMMYFUNCTION("""COMPUTED_VALUE"""),"")</f>
        <v/>
      </c>
      <c r="T395" s="2" t="str">
        <f ca="1">IFERROR(__xludf.DUMMYFUNCTION("""COMPUTED_VALUE"""),"")</f>
        <v/>
      </c>
      <c r="U395" s="3" t="str">
        <f ca="1">IFERROR(__xludf.DUMMYFUNCTION("""COMPUTED_VALUE"""),"")</f>
        <v/>
      </c>
      <c r="V395" s="2" t="str">
        <f ca="1">IFERROR(__xludf.DUMMYFUNCTION("""COMPUTED_VALUE"""),"")</f>
        <v/>
      </c>
      <c r="W395" s="3" t="str">
        <f ca="1">IFERROR(__xludf.DUMMYFUNCTION("""COMPUTED_VALUE"""),"")</f>
        <v/>
      </c>
      <c r="X395" s="3" t="str">
        <f ca="1">IFERROR(__xludf.DUMMYFUNCTION("""COMPUTED_VALUE"""),"")</f>
        <v/>
      </c>
      <c r="Y395" s="2" t="str">
        <f ca="1">IFERROR(__xludf.DUMMYFUNCTION("""COMPUTED_VALUE"""),"")</f>
        <v/>
      </c>
      <c r="Z395" s="3" t="str">
        <f ca="1">IFERROR(__xludf.DUMMYFUNCTION("""COMPUTED_VALUE"""),"")</f>
        <v/>
      </c>
      <c r="AA395" s="3" t="str">
        <f ca="1">IFERROR(__xludf.DUMMYFUNCTION("""COMPUTED_VALUE"""),"")</f>
        <v/>
      </c>
      <c r="AB395" s="3" t="str">
        <f ca="1">IFERROR(__xludf.DUMMYFUNCTION("""COMPUTED_VALUE"""),"")</f>
        <v/>
      </c>
      <c r="AC395" s="3" t="str">
        <f ca="1">IFERROR(__xludf.DUMMYFUNCTION("""COMPUTED_VALUE"""),"")</f>
        <v/>
      </c>
      <c r="AD395" s="3" t="str">
        <f ca="1">IFERROR(__xludf.DUMMYFUNCTION("""COMPUTED_VALUE"""),"")</f>
        <v/>
      </c>
    </row>
    <row r="396" spans="1:30" ht="12.75">
      <c r="A396" t="str">
        <f ca="1">IFERROR(__xludf.DUMMYFUNCTION("""COMPUTED_VALUE"""),"")</f>
        <v/>
      </c>
      <c r="B396" t="str">
        <f ca="1">IFERROR(__xludf.DUMMYFUNCTION("""COMPUTED_VALUE"""),"")</f>
        <v/>
      </c>
      <c r="C396" t="str">
        <f ca="1">IFERROR(__xludf.DUMMYFUNCTION("""COMPUTED_VALUE"""),"")</f>
        <v/>
      </c>
      <c r="D396" t="str">
        <f ca="1">IFERROR(__xludf.DUMMYFUNCTION("""COMPUTED_VALUE"""),"")</f>
        <v/>
      </c>
      <c r="E396" t="str">
        <f ca="1">IFERROR(__xludf.DUMMYFUNCTION("""COMPUTED_VALUE"""),"")</f>
        <v/>
      </c>
      <c r="F396" s="1" t="str">
        <f ca="1">IFERROR(__xludf.DUMMYFUNCTION("""COMPUTED_VALUE"""),"")</f>
        <v/>
      </c>
      <c r="G396" t="str">
        <f ca="1">IFERROR(__xludf.DUMMYFUNCTION("""COMPUTED_VALUE"""),"")</f>
        <v/>
      </c>
      <c r="H396" s="1" t="str">
        <f ca="1">IFERROR(__xludf.DUMMYFUNCTION("""COMPUTED_VALUE"""),"")</f>
        <v/>
      </c>
      <c r="I396" s="2" t="str">
        <f ca="1">IFERROR(__xludf.DUMMYFUNCTION("""COMPUTED_VALUE"""),"")</f>
        <v/>
      </c>
      <c r="J396" s="3" t="str">
        <f ca="1">IFERROR(__xludf.DUMMYFUNCTION("""COMPUTED_VALUE"""),"")</f>
        <v/>
      </c>
      <c r="K396" s="2" t="str">
        <f ca="1">IFERROR(__xludf.DUMMYFUNCTION("""COMPUTED_VALUE"""),"")</f>
        <v/>
      </c>
      <c r="L396" s="3" t="str">
        <f ca="1">IFERROR(__xludf.DUMMYFUNCTION("""COMPUTED_VALUE"""),"")</f>
        <v/>
      </c>
      <c r="M396" s="3" t="str">
        <f ca="1">IFERROR(__xludf.DUMMYFUNCTION("""COMPUTED_VALUE"""),"")</f>
        <v/>
      </c>
      <c r="N396" s="3" t="str">
        <f ca="1">IFERROR(__xludf.DUMMYFUNCTION("""COMPUTED_VALUE"""),"")</f>
        <v/>
      </c>
      <c r="O396" s="2" t="str">
        <f ca="1">IFERROR(__xludf.DUMMYFUNCTION("""COMPUTED_VALUE"""),"")</f>
        <v/>
      </c>
      <c r="P396" s="3" t="str">
        <f ca="1">IFERROR(__xludf.DUMMYFUNCTION("""COMPUTED_VALUE"""),"")</f>
        <v/>
      </c>
      <c r="Q396" s="3" t="str">
        <f ca="1">IFERROR(__xludf.DUMMYFUNCTION("""COMPUTED_VALUE"""),"")</f>
        <v/>
      </c>
      <c r="R396" s="2" t="str">
        <f ca="1">IFERROR(__xludf.DUMMYFUNCTION("""COMPUTED_VALUE"""),"")</f>
        <v/>
      </c>
      <c r="S396" s="3" t="str">
        <f ca="1">IFERROR(__xludf.DUMMYFUNCTION("""COMPUTED_VALUE"""),"")</f>
        <v/>
      </c>
      <c r="T396" s="2" t="str">
        <f ca="1">IFERROR(__xludf.DUMMYFUNCTION("""COMPUTED_VALUE"""),"")</f>
        <v/>
      </c>
      <c r="U396" s="3" t="str">
        <f ca="1">IFERROR(__xludf.DUMMYFUNCTION("""COMPUTED_VALUE"""),"")</f>
        <v/>
      </c>
      <c r="V396" s="2" t="str">
        <f ca="1">IFERROR(__xludf.DUMMYFUNCTION("""COMPUTED_VALUE"""),"")</f>
        <v/>
      </c>
      <c r="W396" s="3" t="str">
        <f ca="1">IFERROR(__xludf.DUMMYFUNCTION("""COMPUTED_VALUE"""),"")</f>
        <v/>
      </c>
      <c r="X396" s="3" t="str">
        <f ca="1">IFERROR(__xludf.DUMMYFUNCTION("""COMPUTED_VALUE"""),"")</f>
        <v/>
      </c>
      <c r="Y396" s="2" t="str">
        <f ca="1">IFERROR(__xludf.DUMMYFUNCTION("""COMPUTED_VALUE"""),"")</f>
        <v/>
      </c>
      <c r="Z396" s="3" t="str">
        <f ca="1">IFERROR(__xludf.DUMMYFUNCTION("""COMPUTED_VALUE"""),"")</f>
        <v/>
      </c>
      <c r="AA396" s="3" t="str">
        <f ca="1">IFERROR(__xludf.DUMMYFUNCTION("""COMPUTED_VALUE"""),"")</f>
        <v/>
      </c>
      <c r="AB396" s="3" t="str">
        <f ca="1">IFERROR(__xludf.DUMMYFUNCTION("""COMPUTED_VALUE"""),"")</f>
        <v/>
      </c>
      <c r="AC396" s="3" t="str">
        <f ca="1">IFERROR(__xludf.DUMMYFUNCTION("""COMPUTED_VALUE"""),"")</f>
        <v/>
      </c>
      <c r="AD396" s="3" t="str">
        <f ca="1">IFERROR(__xludf.DUMMYFUNCTION("""COMPUTED_VALUE"""),"")</f>
        <v/>
      </c>
    </row>
    <row r="397" spans="1:30" ht="12.75">
      <c r="A397" t="str">
        <f ca="1">IFERROR(__xludf.DUMMYFUNCTION("""COMPUTED_VALUE"""),"")</f>
        <v/>
      </c>
      <c r="B397" t="str">
        <f ca="1">IFERROR(__xludf.DUMMYFUNCTION("""COMPUTED_VALUE"""),"")</f>
        <v/>
      </c>
      <c r="C397" t="str">
        <f ca="1">IFERROR(__xludf.DUMMYFUNCTION("""COMPUTED_VALUE"""),"")</f>
        <v/>
      </c>
      <c r="D397" t="str">
        <f ca="1">IFERROR(__xludf.DUMMYFUNCTION("""COMPUTED_VALUE"""),"")</f>
        <v/>
      </c>
      <c r="E397" t="str">
        <f ca="1">IFERROR(__xludf.DUMMYFUNCTION("""COMPUTED_VALUE"""),"")</f>
        <v/>
      </c>
      <c r="F397" s="1" t="str">
        <f ca="1">IFERROR(__xludf.DUMMYFUNCTION("""COMPUTED_VALUE"""),"")</f>
        <v/>
      </c>
      <c r="G397" t="str">
        <f ca="1">IFERROR(__xludf.DUMMYFUNCTION("""COMPUTED_VALUE"""),"")</f>
        <v/>
      </c>
      <c r="H397" s="1" t="str">
        <f ca="1">IFERROR(__xludf.DUMMYFUNCTION("""COMPUTED_VALUE"""),"")</f>
        <v/>
      </c>
      <c r="I397" s="2" t="str">
        <f ca="1">IFERROR(__xludf.DUMMYFUNCTION("""COMPUTED_VALUE"""),"")</f>
        <v/>
      </c>
      <c r="J397" s="3" t="str">
        <f ca="1">IFERROR(__xludf.DUMMYFUNCTION("""COMPUTED_VALUE"""),"")</f>
        <v/>
      </c>
      <c r="K397" s="2" t="str">
        <f ca="1">IFERROR(__xludf.DUMMYFUNCTION("""COMPUTED_VALUE"""),"")</f>
        <v/>
      </c>
      <c r="L397" s="3" t="str">
        <f ca="1">IFERROR(__xludf.DUMMYFUNCTION("""COMPUTED_VALUE"""),"")</f>
        <v/>
      </c>
      <c r="M397" s="3" t="str">
        <f ca="1">IFERROR(__xludf.DUMMYFUNCTION("""COMPUTED_VALUE"""),"")</f>
        <v/>
      </c>
      <c r="N397" s="3" t="str">
        <f ca="1">IFERROR(__xludf.DUMMYFUNCTION("""COMPUTED_VALUE"""),"")</f>
        <v/>
      </c>
      <c r="O397" s="2" t="str">
        <f ca="1">IFERROR(__xludf.DUMMYFUNCTION("""COMPUTED_VALUE"""),"")</f>
        <v/>
      </c>
      <c r="P397" s="3" t="str">
        <f ca="1">IFERROR(__xludf.DUMMYFUNCTION("""COMPUTED_VALUE"""),"")</f>
        <v/>
      </c>
      <c r="Q397" s="3" t="str">
        <f ca="1">IFERROR(__xludf.DUMMYFUNCTION("""COMPUTED_VALUE"""),"")</f>
        <v/>
      </c>
      <c r="R397" s="2" t="str">
        <f ca="1">IFERROR(__xludf.DUMMYFUNCTION("""COMPUTED_VALUE"""),"")</f>
        <v/>
      </c>
      <c r="S397" s="3" t="str">
        <f ca="1">IFERROR(__xludf.DUMMYFUNCTION("""COMPUTED_VALUE"""),"")</f>
        <v/>
      </c>
      <c r="T397" s="2" t="str">
        <f ca="1">IFERROR(__xludf.DUMMYFUNCTION("""COMPUTED_VALUE"""),"")</f>
        <v/>
      </c>
      <c r="U397" s="3" t="str">
        <f ca="1">IFERROR(__xludf.DUMMYFUNCTION("""COMPUTED_VALUE"""),"")</f>
        <v/>
      </c>
      <c r="V397" s="2" t="str">
        <f ca="1">IFERROR(__xludf.DUMMYFUNCTION("""COMPUTED_VALUE"""),"")</f>
        <v/>
      </c>
      <c r="W397" s="3" t="str">
        <f ca="1">IFERROR(__xludf.DUMMYFUNCTION("""COMPUTED_VALUE"""),"")</f>
        <v/>
      </c>
      <c r="X397" s="3" t="str">
        <f ca="1">IFERROR(__xludf.DUMMYFUNCTION("""COMPUTED_VALUE"""),"")</f>
        <v/>
      </c>
      <c r="Y397" s="2" t="str">
        <f ca="1">IFERROR(__xludf.DUMMYFUNCTION("""COMPUTED_VALUE"""),"")</f>
        <v/>
      </c>
      <c r="Z397" s="3" t="str">
        <f ca="1">IFERROR(__xludf.DUMMYFUNCTION("""COMPUTED_VALUE"""),"")</f>
        <v/>
      </c>
      <c r="AA397" s="3" t="str">
        <f ca="1">IFERROR(__xludf.DUMMYFUNCTION("""COMPUTED_VALUE"""),"")</f>
        <v/>
      </c>
      <c r="AB397" s="3" t="str">
        <f ca="1">IFERROR(__xludf.DUMMYFUNCTION("""COMPUTED_VALUE"""),"")</f>
        <v/>
      </c>
      <c r="AC397" s="3" t="str">
        <f ca="1">IFERROR(__xludf.DUMMYFUNCTION("""COMPUTED_VALUE"""),"")</f>
        <v/>
      </c>
      <c r="AD397" s="3" t="str">
        <f ca="1">IFERROR(__xludf.DUMMYFUNCTION("""COMPUTED_VALUE"""),"")</f>
        <v/>
      </c>
    </row>
    <row r="398" spans="1:30" ht="12.75">
      <c r="A398" t="str">
        <f ca="1">IFERROR(__xludf.DUMMYFUNCTION("""COMPUTED_VALUE"""),"")</f>
        <v/>
      </c>
      <c r="B398" t="str">
        <f ca="1">IFERROR(__xludf.DUMMYFUNCTION("""COMPUTED_VALUE"""),"")</f>
        <v/>
      </c>
      <c r="C398" t="str">
        <f ca="1">IFERROR(__xludf.DUMMYFUNCTION("""COMPUTED_VALUE"""),"")</f>
        <v/>
      </c>
      <c r="D398" t="str">
        <f ca="1">IFERROR(__xludf.DUMMYFUNCTION("""COMPUTED_VALUE"""),"")</f>
        <v/>
      </c>
      <c r="E398" t="str">
        <f ca="1">IFERROR(__xludf.DUMMYFUNCTION("""COMPUTED_VALUE"""),"")</f>
        <v/>
      </c>
      <c r="F398" s="1" t="str">
        <f ca="1">IFERROR(__xludf.DUMMYFUNCTION("""COMPUTED_VALUE"""),"")</f>
        <v/>
      </c>
      <c r="G398" t="str">
        <f ca="1">IFERROR(__xludf.DUMMYFUNCTION("""COMPUTED_VALUE"""),"")</f>
        <v/>
      </c>
      <c r="H398" s="1" t="str">
        <f ca="1">IFERROR(__xludf.DUMMYFUNCTION("""COMPUTED_VALUE"""),"")</f>
        <v/>
      </c>
      <c r="I398" s="2" t="str">
        <f ca="1">IFERROR(__xludf.DUMMYFUNCTION("""COMPUTED_VALUE"""),"")</f>
        <v/>
      </c>
      <c r="J398" s="3" t="str">
        <f ca="1">IFERROR(__xludf.DUMMYFUNCTION("""COMPUTED_VALUE"""),"")</f>
        <v/>
      </c>
      <c r="K398" s="2" t="str">
        <f ca="1">IFERROR(__xludf.DUMMYFUNCTION("""COMPUTED_VALUE"""),"")</f>
        <v/>
      </c>
      <c r="L398" s="3" t="str">
        <f ca="1">IFERROR(__xludf.DUMMYFUNCTION("""COMPUTED_VALUE"""),"")</f>
        <v/>
      </c>
      <c r="M398" s="3" t="str">
        <f ca="1">IFERROR(__xludf.DUMMYFUNCTION("""COMPUTED_VALUE"""),"")</f>
        <v/>
      </c>
      <c r="N398" s="3" t="str">
        <f ca="1">IFERROR(__xludf.DUMMYFUNCTION("""COMPUTED_VALUE"""),"")</f>
        <v/>
      </c>
      <c r="O398" s="2" t="str">
        <f ca="1">IFERROR(__xludf.DUMMYFUNCTION("""COMPUTED_VALUE"""),"")</f>
        <v/>
      </c>
      <c r="P398" s="3" t="str">
        <f ca="1">IFERROR(__xludf.DUMMYFUNCTION("""COMPUTED_VALUE"""),"")</f>
        <v/>
      </c>
      <c r="Q398" s="3" t="str">
        <f ca="1">IFERROR(__xludf.DUMMYFUNCTION("""COMPUTED_VALUE"""),"")</f>
        <v/>
      </c>
      <c r="R398" s="2" t="str">
        <f ca="1">IFERROR(__xludf.DUMMYFUNCTION("""COMPUTED_VALUE"""),"")</f>
        <v/>
      </c>
      <c r="S398" s="3" t="str">
        <f ca="1">IFERROR(__xludf.DUMMYFUNCTION("""COMPUTED_VALUE"""),"")</f>
        <v/>
      </c>
      <c r="T398" s="2" t="str">
        <f ca="1">IFERROR(__xludf.DUMMYFUNCTION("""COMPUTED_VALUE"""),"")</f>
        <v/>
      </c>
      <c r="U398" s="3" t="str">
        <f ca="1">IFERROR(__xludf.DUMMYFUNCTION("""COMPUTED_VALUE"""),"")</f>
        <v/>
      </c>
      <c r="V398" s="2" t="str">
        <f ca="1">IFERROR(__xludf.DUMMYFUNCTION("""COMPUTED_VALUE"""),"")</f>
        <v/>
      </c>
      <c r="W398" s="3" t="str">
        <f ca="1">IFERROR(__xludf.DUMMYFUNCTION("""COMPUTED_VALUE"""),"")</f>
        <v/>
      </c>
      <c r="X398" s="3" t="str">
        <f ca="1">IFERROR(__xludf.DUMMYFUNCTION("""COMPUTED_VALUE"""),"")</f>
        <v/>
      </c>
      <c r="Y398" s="2" t="str">
        <f ca="1">IFERROR(__xludf.DUMMYFUNCTION("""COMPUTED_VALUE"""),"")</f>
        <v/>
      </c>
      <c r="Z398" s="3" t="str">
        <f ca="1">IFERROR(__xludf.DUMMYFUNCTION("""COMPUTED_VALUE"""),"")</f>
        <v/>
      </c>
      <c r="AA398" s="3" t="str">
        <f ca="1">IFERROR(__xludf.DUMMYFUNCTION("""COMPUTED_VALUE"""),"")</f>
        <v/>
      </c>
      <c r="AB398" s="3" t="str">
        <f ca="1">IFERROR(__xludf.DUMMYFUNCTION("""COMPUTED_VALUE"""),"")</f>
        <v/>
      </c>
      <c r="AC398" s="3" t="str">
        <f ca="1">IFERROR(__xludf.DUMMYFUNCTION("""COMPUTED_VALUE"""),"")</f>
        <v/>
      </c>
      <c r="AD398" s="3" t="str">
        <f ca="1">IFERROR(__xludf.DUMMYFUNCTION("""COMPUTED_VALUE"""),"")</f>
        <v/>
      </c>
    </row>
    <row r="399" spans="1:30" ht="12.75">
      <c r="A399" t="str">
        <f ca="1">IFERROR(__xludf.DUMMYFUNCTION("""COMPUTED_VALUE"""),"")</f>
        <v/>
      </c>
      <c r="B399" t="str">
        <f ca="1">IFERROR(__xludf.DUMMYFUNCTION("""COMPUTED_VALUE"""),"")</f>
        <v/>
      </c>
      <c r="C399" t="str">
        <f ca="1">IFERROR(__xludf.DUMMYFUNCTION("""COMPUTED_VALUE"""),"")</f>
        <v/>
      </c>
      <c r="D399" t="str">
        <f ca="1">IFERROR(__xludf.DUMMYFUNCTION("""COMPUTED_VALUE"""),"")</f>
        <v/>
      </c>
      <c r="E399" t="str">
        <f ca="1">IFERROR(__xludf.DUMMYFUNCTION("""COMPUTED_VALUE"""),"")</f>
        <v/>
      </c>
      <c r="F399" s="1" t="str">
        <f ca="1">IFERROR(__xludf.DUMMYFUNCTION("""COMPUTED_VALUE"""),"")</f>
        <v/>
      </c>
      <c r="G399" t="str">
        <f ca="1">IFERROR(__xludf.DUMMYFUNCTION("""COMPUTED_VALUE"""),"")</f>
        <v/>
      </c>
      <c r="H399" s="1" t="str">
        <f ca="1">IFERROR(__xludf.DUMMYFUNCTION("""COMPUTED_VALUE"""),"")</f>
        <v/>
      </c>
      <c r="I399" s="2" t="str">
        <f ca="1">IFERROR(__xludf.DUMMYFUNCTION("""COMPUTED_VALUE"""),"")</f>
        <v/>
      </c>
      <c r="J399" s="3" t="str">
        <f ca="1">IFERROR(__xludf.DUMMYFUNCTION("""COMPUTED_VALUE"""),"")</f>
        <v/>
      </c>
      <c r="K399" s="2" t="str">
        <f ca="1">IFERROR(__xludf.DUMMYFUNCTION("""COMPUTED_VALUE"""),"")</f>
        <v/>
      </c>
      <c r="L399" s="3" t="str">
        <f ca="1">IFERROR(__xludf.DUMMYFUNCTION("""COMPUTED_VALUE"""),"")</f>
        <v/>
      </c>
      <c r="M399" s="3" t="str">
        <f ca="1">IFERROR(__xludf.DUMMYFUNCTION("""COMPUTED_VALUE"""),"")</f>
        <v/>
      </c>
      <c r="N399" s="3" t="str">
        <f ca="1">IFERROR(__xludf.DUMMYFUNCTION("""COMPUTED_VALUE"""),"")</f>
        <v/>
      </c>
      <c r="O399" s="2" t="str">
        <f ca="1">IFERROR(__xludf.DUMMYFUNCTION("""COMPUTED_VALUE"""),"")</f>
        <v/>
      </c>
      <c r="P399" s="3" t="str">
        <f ca="1">IFERROR(__xludf.DUMMYFUNCTION("""COMPUTED_VALUE"""),"")</f>
        <v/>
      </c>
      <c r="Q399" s="3" t="str">
        <f ca="1">IFERROR(__xludf.DUMMYFUNCTION("""COMPUTED_VALUE"""),"")</f>
        <v/>
      </c>
      <c r="R399" s="2" t="str">
        <f ca="1">IFERROR(__xludf.DUMMYFUNCTION("""COMPUTED_VALUE"""),"")</f>
        <v/>
      </c>
      <c r="S399" s="3" t="str">
        <f ca="1">IFERROR(__xludf.DUMMYFUNCTION("""COMPUTED_VALUE"""),"")</f>
        <v/>
      </c>
      <c r="T399" s="2" t="str">
        <f ca="1">IFERROR(__xludf.DUMMYFUNCTION("""COMPUTED_VALUE"""),"")</f>
        <v/>
      </c>
      <c r="U399" s="3" t="str">
        <f ca="1">IFERROR(__xludf.DUMMYFUNCTION("""COMPUTED_VALUE"""),"")</f>
        <v/>
      </c>
      <c r="V399" s="2" t="str">
        <f ca="1">IFERROR(__xludf.DUMMYFUNCTION("""COMPUTED_VALUE"""),"")</f>
        <v/>
      </c>
      <c r="W399" s="3" t="str">
        <f ca="1">IFERROR(__xludf.DUMMYFUNCTION("""COMPUTED_VALUE"""),"")</f>
        <v/>
      </c>
      <c r="X399" s="3" t="str">
        <f ca="1">IFERROR(__xludf.DUMMYFUNCTION("""COMPUTED_VALUE"""),"")</f>
        <v/>
      </c>
      <c r="Y399" s="2" t="str">
        <f ca="1">IFERROR(__xludf.DUMMYFUNCTION("""COMPUTED_VALUE"""),"")</f>
        <v/>
      </c>
      <c r="Z399" s="3" t="str">
        <f ca="1">IFERROR(__xludf.DUMMYFUNCTION("""COMPUTED_VALUE"""),"")</f>
        <v/>
      </c>
      <c r="AA399" s="3" t="str">
        <f ca="1">IFERROR(__xludf.DUMMYFUNCTION("""COMPUTED_VALUE"""),"")</f>
        <v/>
      </c>
      <c r="AB399" s="3" t="str">
        <f ca="1">IFERROR(__xludf.DUMMYFUNCTION("""COMPUTED_VALUE"""),"")</f>
        <v/>
      </c>
      <c r="AC399" s="3" t="str">
        <f ca="1">IFERROR(__xludf.DUMMYFUNCTION("""COMPUTED_VALUE"""),"")</f>
        <v/>
      </c>
      <c r="AD399" s="3" t="str">
        <f ca="1">IFERROR(__xludf.DUMMYFUNCTION("""COMPUTED_VALUE"""),"")</f>
        <v/>
      </c>
    </row>
    <row r="400" spans="1:30" ht="12.75">
      <c r="A400" t="str">
        <f ca="1">IFERROR(__xludf.DUMMYFUNCTION("""COMPUTED_VALUE"""),"")</f>
        <v/>
      </c>
      <c r="B400" t="str">
        <f ca="1">IFERROR(__xludf.DUMMYFUNCTION("""COMPUTED_VALUE"""),"")</f>
        <v/>
      </c>
      <c r="C400" t="str">
        <f ca="1">IFERROR(__xludf.DUMMYFUNCTION("""COMPUTED_VALUE"""),"")</f>
        <v/>
      </c>
      <c r="D400" t="str">
        <f ca="1">IFERROR(__xludf.DUMMYFUNCTION("""COMPUTED_VALUE"""),"")</f>
        <v/>
      </c>
      <c r="E400" t="str">
        <f ca="1">IFERROR(__xludf.DUMMYFUNCTION("""COMPUTED_VALUE"""),"")</f>
        <v/>
      </c>
      <c r="F400" s="1" t="str">
        <f ca="1">IFERROR(__xludf.DUMMYFUNCTION("""COMPUTED_VALUE"""),"")</f>
        <v/>
      </c>
      <c r="G400" t="str">
        <f ca="1">IFERROR(__xludf.DUMMYFUNCTION("""COMPUTED_VALUE"""),"")</f>
        <v/>
      </c>
      <c r="H400" s="1" t="str">
        <f ca="1">IFERROR(__xludf.DUMMYFUNCTION("""COMPUTED_VALUE"""),"")</f>
        <v/>
      </c>
      <c r="I400" s="2" t="str">
        <f ca="1">IFERROR(__xludf.DUMMYFUNCTION("""COMPUTED_VALUE"""),"")</f>
        <v/>
      </c>
      <c r="J400" s="3" t="str">
        <f ca="1">IFERROR(__xludf.DUMMYFUNCTION("""COMPUTED_VALUE"""),"")</f>
        <v/>
      </c>
      <c r="K400" s="2" t="str">
        <f ca="1">IFERROR(__xludf.DUMMYFUNCTION("""COMPUTED_VALUE"""),"")</f>
        <v/>
      </c>
      <c r="L400" s="3" t="str">
        <f ca="1">IFERROR(__xludf.DUMMYFUNCTION("""COMPUTED_VALUE"""),"")</f>
        <v/>
      </c>
      <c r="M400" s="3" t="str">
        <f ca="1">IFERROR(__xludf.DUMMYFUNCTION("""COMPUTED_VALUE"""),"")</f>
        <v/>
      </c>
      <c r="N400" s="3" t="str">
        <f ca="1">IFERROR(__xludf.DUMMYFUNCTION("""COMPUTED_VALUE"""),"")</f>
        <v/>
      </c>
      <c r="O400" s="2" t="str">
        <f ca="1">IFERROR(__xludf.DUMMYFUNCTION("""COMPUTED_VALUE"""),"")</f>
        <v/>
      </c>
      <c r="P400" s="3" t="str">
        <f ca="1">IFERROR(__xludf.DUMMYFUNCTION("""COMPUTED_VALUE"""),"")</f>
        <v/>
      </c>
      <c r="Q400" s="3" t="str">
        <f ca="1">IFERROR(__xludf.DUMMYFUNCTION("""COMPUTED_VALUE"""),"")</f>
        <v/>
      </c>
      <c r="R400" s="2" t="str">
        <f ca="1">IFERROR(__xludf.DUMMYFUNCTION("""COMPUTED_VALUE"""),"")</f>
        <v/>
      </c>
      <c r="S400" s="3" t="str">
        <f ca="1">IFERROR(__xludf.DUMMYFUNCTION("""COMPUTED_VALUE"""),"")</f>
        <v/>
      </c>
      <c r="T400" s="2" t="str">
        <f ca="1">IFERROR(__xludf.DUMMYFUNCTION("""COMPUTED_VALUE"""),"")</f>
        <v/>
      </c>
      <c r="U400" s="3" t="str">
        <f ca="1">IFERROR(__xludf.DUMMYFUNCTION("""COMPUTED_VALUE"""),"")</f>
        <v/>
      </c>
      <c r="V400" s="2" t="str">
        <f ca="1">IFERROR(__xludf.DUMMYFUNCTION("""COMPUTED_VALUE"""),"")</f>
        <v/>
      </c>
      <c r="W400" s="3" t="str">
        <f ca="1">IFERROR(__xludf.DUMMYFUNCTION("""COMPUTED_VALUE"""),"")</f>
        <v/>
      </c>
      <c r="X400" s="3" t="str">
        <f ca="1">IFERROR(__xludf.DUMMYFUNCTION("""COMPUTED_VALUE"""),"")</f>
        <v/>
      </c>
      <c r="Y400" s="2" t="str">
        <f ca="1">IFERROR(__xludf.DUMMYFUNCTION("""COMPUTED_VALUE"""),"")</f>
        <v/>
      </c>
      <c r="Z400" s="3" t="str">
        <f ca="1">IFERROR(__xludf.DUMMYFUNCTION("""COMPUTED_VALUE"""),"")</f>
        <v/>
      </c>
      <c r="AA400" s="3" t="str">
        <f ca="1">IFERROR(__xludf.DUMMYFUNCTION("""COMPUTED_VALUE"""),"")</f>
        <v/>
      </c>
      <c r="AB400" s="3" t="str">
        <f ca="1">IFERROR(__xludf.DUMMYFUNCTION("""COMPUTED_VALUE"""),"")</f>
        <v/>
      </c>
      <c r="AC400" s="3" t="str">
        <f ca="1">IFERROR(__xludf.DUMMYFUNCTION("""COMPUTED_VALUE"""),"")</f>
        <v/>
      </c>
      <c r="AD400" s="3" t="str">
        <f ca="1">IFERROR(__xludf.DUMMYFUNCTION("""COMPUTED_VALUE"""),"")</f>
        <v/>
      </c>
    </row>
    <row r="401" spans="1:30" ht="12.75">
      <c r="A401" t="str">
        <f ca="1">IFERROR(__xludf.DUMMYFUNCTION("""COMPUTED_VALUE"""),"")</f>
        <v/>
      </c>
      <c r="B401" t="str">
        <f ca="1">IFERROR(__xludf.DUMMYFUNCTION("""COMPUTED_VALUE"""),"")</f>
        <v/>
      </c>
      <c r="C401" t="str">
        <f ca="1">IFERROR(__xludf.DUMMYFUNCTION("""COMPUTED_VALUE"""),"")</f>
        <v/>
      </c>
      <c r="D401" t="str">
        <f ca="1">IFERROR(__xludf.DUMMYFUNCTION("""COMPUTED_VALUE"""),"")</f>
        <v/>
      </c>
      <c r="E401" t="str">
        <f ca="1">IFERROR(__xludf.DUMMYFUNCTION("""COMPUTED_VALUE"""),"")</f>
        <v/>
      </c>
      <c r="F401" s="1" t="str">
        <f ca="1">IFERROR(__xludf.DUMMYFUNCTION("""COMPUTED_VALUE"""),"")</f>
        <v/>
      </c>
      <c r="G401" t="str">
        <f ca="1">IFERROR(__xludf.DUMMYFUNCTION("""COMPUTED_VALUE"""),"")</f>
        <v/>
      </c>
      <c r="H401" s="1" t="str">
        <f ca="1">IFERROR(__xludf.DUMMYFUNCTION("""COMPUTED_VALUE"""),"")</f>
        <v/>
      </c>
      <c r="I401" s="2" t="str">
        <f ca="1">IFERROR(__xludf.DUMMYFUNCTION("""COMPUTED_VALUE"""),"")</f>
        <v/>
      </c>
      <c r="J401" s="3" t="str">
        <f ca="1">IFERROR(__xludf.DUMMYFUNCTION("""COMPUTED_VALUE"""),"")</f>
        <v/>
      </c>
      <c r="K401" s="2" t="str">
        <f ca="1">IFERROR(__xludf.DUMMYFUNCTION("""COMPUTED_VALUE"""),"")</f>
        <v/>
      </c>
      <c r="L401" s="3" t="str">
        <f ca="1">IFERROR(__xludf.DUMMYFUNCTION("""COMPUTED_VALUE"""),"")</f>
        <v/>
      </c>
      <c r="M401" s="3" t="str">
        <f ca="1">IFERROR(__xludf.DUMMYFUNCTION("""COMPUTED_VALUE"""),"")</f>
        <v/>
      </c>
      <c r="N401" s="3" t="str">
        <f ca="1">IFERROR(__xludf.DUMMYFUNCTION("""COMPUTED_VALUE"""),"")</f>
        <v/>
      </c>
      <c r="O401" s="2" t="str">
        <f ca="1">IFERROR(__xludf.DUMMYFUNCTION("""COMPUTED_VALUE"""),"")</f>
        <v/>
      </c>
      <c r="P401" s="3" t="str">
        <f ca="1">IFERROR(__xludf.DUMMYFUNCTION("""COMPUTED_VALUE"""),"")</f>
        <v/>
      </c>
      <c r="Q401" s="3" t="str">
        <f ca="1">IFERROR(__xludf.DUMMYFUNCTION("""COMPUTED_VALUE"""),"")</f>
        <v/>
      </c>
      <c r="R401" s="2" t="str">
        <f ca="1">IFERROR(__xludf.DUMMYFUNCTION("""COMPUTED_VALUE"""),"")</f>
        <v/>
      </c>
      <c r="S401" s="3" t="str">
        <f ca="1">IFERROR(__xludf.DUMMYFUNCTION("""COMPUTED_VALUE"""),"")</f>
        <v/>
      </c>
      <c r="T401" s="2" t="str">
        <f ca="1">IFERROR(__xludf.DUMMYFUNCTION("""COMPUTED_VALUE"""),"")</f>
        <v/>
      </c>
      <c r="U401" s="3" t="str">
        <f ca="1">IFERROR(__xludf.DUMMYFUNCTION("""COMPUTED_VALUE"""),"")</f>
        <v/>
      </c>
      <c r="V401" s="2" t="str">
        <f ca="1">IFERROR(__xludf.DUMMYFUNCTION("""COMPUTED_VALUE"""),"")</f>
        <v/>
      </c>
      <c r="W401" s="3" t="str">
        <f ca="1">IFERROR(__xludf.DUMMYFUNCTION("""COMPUTED_VALUE"""),"")</f>
        <v/>
      </c>
      <c r="X401" s="3" t="str">
        <f ca="1">IFERROR(__xludf.DUMMYFUNCTION("""COMPUTED_VALUE"""),"")</f>
        <v/>
      </c>
      <c r="Y401" s="2" t="str">
        <f ca="1">IFERROR(__xludf.DUMMYFUNCTION("""COMPUTED_VALUE"""),"")</f>
        <v/>
      </c>
      <c r="Z401" s="3" t="str">
        <f ca="1">IFERROR(__xludf.DUMMYFUNCTION("""COMPUTED_VALUE"""),"")</f>
        <v/>
      </c>
      <c r="AA401" s="3" t="str">
        <f ca="1">IFERROR(__xludf.DUMMYFUNCTION("""COMPUTED_VALUE"""),"")</f>
        <v/>
      </c>
      <c r="AB401" s="3" t="str">
        <f ca="1">IFERROR(__xludf.DUMMYFUNCTION("""COMPUTED_VALUE"""),"")</f>
        <v/>
      </c>
      <c r="AC401" s="3" t="str">
        <f ca="1">IFERROR(__xludf.DUMMYFUNCTION("""COMPUTED_VALUE"""),"")</f>
        <v/>
      </c>
      <c r="AD401" s="3" t="str">
        <f ca="1">IFERROR(__xludf.DUMMYFUNCTION("""COMPUTED_VALUE"""),"")</f>
        <v/>
      </c>
    </row>
    <row r="402" spans="1:30" ht="12.75">
      <c r="F402" s="1"/>
      <c r="H402" s="1"/>
      <c r="I402" s="2"/>
      <c r="J402" s="3"/>
      <c r="K402" s="2"/>
      <c r="L402" s="3"/>
      <c r="M402" s="3"/>
      <c r="N402" s="3"/>
      <c r="O402" s="2"/>
      <c r="P402" s="3"/>
      <c r="Q402" s="3"/>
      <c r="R402" s="2"/>
      <c r="S402" s="3"/>
      <c r="T402" s="2"/>
      <c r="U402" s="3"/>
      <c r="V402" s="2"/>
      <c r="W402" s="3"/>
      <c r="X402" s="3"/>
      <c r="Y402" s="2"/>
      <c r="Z402" s="3"/>
      <c r="AA402" s="3"/>
      <c r="AB402" s="3"/>
      <c r="AC402" s="3"/>
      <c r="AD402" s="3"/>
    </row>
    <row r="403" spans="1:30" ht="12.75">
      <c r="F403" s="1"/>
      <c r="H403" s="1"/>
      <c r="I403" s="2"/>
      <c r="J403" s="3"/>
      <c r="K403" s="2"/>
      <c r="L403" s="3"/>
      <c r="M403" s="3"/>
      <c r="N403" s="3"/>
      <c r="O403" s="2"/>
      <c r="P403" s="3"/>
      <c r="Q403" s="3"/>
      <c r="R403" s="2"/>
      <c r="S403" s="3"/>
      <c r="T403" s="2"/>
      <c r="U403" s="3"/>
      <c r="V403" s="2"/>
      <c r="W403" s="3"/>
      <c r="X403" s="3"/>
      <c r="Y403" s="2"/>
      <c r="Z403" s="3"/>
      <c r="AA403" s="3"/>
      <c r="AB403" s="3"/>
      <c r="AC403" s="3"/>
      <c r="AD403" s="3"/>
    </row>
    <row r="404" spans="1:30" ht="12.75">
      <c r="F404" s="1"/>
      <c r="H404" s="1"/>
      <c r="I404" s="2"/>
      <c r="J404" s="3"/>
      <c r="K404" s="2"/>
      <c r="L404" s="3"/>
      <c r="M404" s="3"/>
      <c r="N404" s="3"/>
      <c r="O404" s="2"/>
      <c r="P404" s="3"/>
      <c r="Q404" s="3"/>
      <c r="R404" s="2"/>
      <c r="S404" s="3"/>
      <c r="T404" s="2"/>
      <c r="U404" s="3"/>
      <c r="V404" s="2"/>
      <c r="W404" s="3"/>
      <c r="X404" s="3"/>
      <c r="Y404" s="2"/>
      <c r="Z404" s="3"/>
      <c r="AA404" s="3"/>
      <c r="AB404" s="3"/>
      <c r="AC404" s="3"/>
      <c r="AD404" s="3"/>
    </row>
    <row r="405" spans="1:30" ht="12.75">
      <c r="F405" s="1"/>
      <c r="H405" s="1"/>
      <c r="I405" s="2"/>
      <c r="J405" s="3"/>
      <c r="K405" s="2"/>
      <c r="L405" s="3"/>
      <c r="M405" s="3"/>
      <c r="N405" s="3"/>
      <c r="O405" s="2"/>
      <c r="P405" s="3"/>
      <c r="Q405" s="3"/>
      <c r="R405" s="2"/>
      <c r="S405" s="3"/>
      <c r="T405" s="2"/>
      <c r="U405" s="3"/>
      <c r="V405" s="2"/>
      <c r="W405" s="3"/>
      <c r="X405" s="3"/>
      <c r="Y405" s="2"/>
      <c r="Z405" s="3"/>
      <c r="AA405" s="3"/>
      <c r="AB405" s="3"/>
      <c r="AC405" s="3"/>
      <c r="AD405" s="3"/>
    </row>
    <row r="406" spans="1:30" ht="12.75">
      <c r="F406" s="1"/>
      <c r="H406" s="1"/>
      <c r="I406" s="2"/>
      <c r="J406" s="3"/>
      <c r="K406" s="2"/>
      <c r="L406" s="3"/>
      <c r="M406" s="3"/>
      <c r="N406" s="3"/>
      <c r="O406" s="2"/>
      <c r="P406" s="3"/>
      <c r="Q406" s="3"/>
      <c r="R406" s="2"/>
      <c r="S406" s="3"/>
      <c r="T406" s="2"/>
      <c r="U406" s="3"/>
      <c r="V406" s="2"/>
      <c r="W406" s="3"/>
      <c r="X406" s="3"/>
      <c r="Y406" s="2"/>
      <c r="Z406" s="3"/>
      <c r="AA406" s="3"/>
      <c r="AB406" s="3"/>
      <c r="AC406" s="3"/>
      <c r="AD406" s="3"/>
    </row>
    <row r="407" spans="1:30" ht="12.75">
      <c r="F407" s="1"/>
      <c r="H407" s="1"/>
      <c r="I407" s="2"/>
      <c r="J407" s="3"/>
      <c r="K407" s="2"/>
      <c r="L407" s="3"/>
      <c r="M407" s="3"/>
      <c r="N407" s="3"/>
      <c r="O407" s="2"/>
      <c r="P407" s="3"/>
      <c r="Q407" s="3"/>
      <c r="R407" s="2"/>
      <c r="S407" s="3"/>
      <c r="T407" s="2"/>
      <c r="U407" s="3"/>
      <c r="V407" s="2"/>
      <c r="W407" s="3"/>
      <c r="X407" s="3"/>
      <c r="Y407" s="2"/>
      <c r="Z407" s="3"/>
      <c r="AA407" s="3"/>
      <c r="AB407" s="3"/>
      <c r="AC407" s="3"/>
      <c r="AD407" s="3"/>
    </row>
    <row r="408" spans="1:30" ht="12.75">
      <c r="F408" s="1"/>
      <c r="H408" s="1"/>
      <c r="I408" s="2"/>
      <c r="J408" s="3"/>
      <c r="K408" s="2"/>
      <c r="L408" s="3"/>
      <c r="M408" s="3"/>
      <c r="N408" s="3"/>
      <c r="O408" s="2"/>
      <c r="P408" s="3"/>
      <c r="Q408" s="3"/>
      <c r="R408" s="2"/>
      <c r="S408" s="3"/>
      <c r="T408" s="2"/>
      <c r="U408" s="3"/>
      <c r="V408" s="2"/>
      <c r="W408" s="3"/>
      <c r="X408" s="3"/>
      <c r="Y408" s="2"/>
      <c r="Z408" s="3"/>
      <c r="AA408" s="3"/>
      <c r="AB408" s="3"/>
      <c r="AC408" s="3"/>
      <c r="AD408" s="3"/>
    </row>
    <row r="409" spans="1:30" ht="12.75">
      <c r="F409" s="1"/>
      <c r="H409" s="1"/>
      <c r="I409" s="2"/>
      <c r="J409" s="3"/>
      <c r="K409" s="2"/>
      <c r="L409" s="3"/>
      <c r="M409" s="3"/>
      <c r="N409" s="3"/>
      <c r="O409" s="2"/>
      <c r="P409" s="3"/>
      <c r="Q409" s="3"/>
      <c r="R409" s="2"/>
      <c r="S409" s="3"/>
      <c r="T409" s="2"/>
      <c r="U409" s="3"/>
      <c r="V409" s="2"/>
      <c r="W409" s="3"/>
      <c r="X409" s="3"/>
      <c r="Y409" s="2"/>
      <c r="Z409" s="3"/>
      <c r="AA409" s="3"/>
      <c r="AB409" s="3"/>
      <c r="AC409" s="3"/>
      <c r="AD409" s="3"/>
    </row>
    <row r="410" spans="1:30" ht="12.75">
      <c r="F410" s="1"/>
      <c r="H410" s="1"/>
      <c r="I410" s="2"/>
      <c r="J410" s="3"/>
      <c r="K410" s="2"/>
      <c r="L410" s="3"/>
      <c r="M410" s="3"/>
      <c r="N410" s="3"/>
      <c r="O410" s="2"/>
      <c r="P410" s="3"/>
      <c r="Q410" s="3"/>
      <c r="R410" s="2"/>
      <c r="S410" s="3"/>
      <c r="T410" s="2"/>
      <c r="U410" s="3"/>
      <c r="V410" s="2"/>
      <c r="W410" s="3"/>
      <c r="X410" s="3"/>
      <c r="Y410" s="2"/>
      <c r="Z410" s="3"/>
      <c r="AA410" s="3"/>
      <c r="AB410" s="3"/>
      <c r="AC410" s="3"/>
      <c r="AD410" s="3"/>
    </row>
    <row r="411" spans="1:30" ht="12.75">
      <c r="F411" s="1"/>
      <c r="H411" s="1"/>
      <c r="I411" s="2"/>
      <c r="J411" s="3"/>
      <c r="K411" s="2"/>
      <c r="L411" s="3"/>
      <c r="M411" s="3"/>
      <c r="N411" s="3"/>
      <c r="O411" s="2"/>
      <c r="P411" s="3"/>
      <c r="Q411" s="3"/>
      <c r="R411" s="2"/>
      <c r="S411" s="3"/>
      <c r="T411" s="2"/>
      <c r="U411" s="3"/>
      <c r="V411" s="2"/>
      <c r="W411" s="3"/>
      <c r="X411" s="3"/>
      <c r="Y411" s="2"/>
      <c r="Z411" s="3"/>
      <c r="AA411" s="3"/>
      <c r="AB411" s="3"/>
      <c r="AC411" s="3"/>
      <c r="AD411" s="3"/>
    </row>
    <row r="412" spans="1:30" ht="12.75">
      <c r="F412" s="1"/>
      <c r="H412" s="1"/>
      <c r="I412" s="2"/>
      <c r="J412" s="3"/>
      <c r="K412" s="2"/>
      <c r="L412" s="3"/>
      <c r="M412" s="3"/>
      <c r="N412" s="3"/>
      <c r="O412" s="2"/>
      <c r="P412" s="3"/>
      <c r="Q412" s="3"/>
      <c r="R412" s="2"/>
      <c r="S412" s="3"/>
      <c r="T412" s="2"/>
      <c r="U412" s="3"/>
      <c r="V412" s="2"/>
      <c r="W412" s="3"/>
      <c r="X412" s="3"/>
      <c r="Y412" s="2"/>
      <c r="Z412" s="3"/>
      <c r="AA412" s="3"/>
      <c r="AB412" s="3"/>
      <c r="AC412" s="3"/>
      <c r="AD412" s="3"/>
    </row>
    <row r="413" spans="1:30" ht="12.75">
      <c r="F413" s="1"/>
      <c r="H413" s="1"/>
      <c r="I413" s="2"/>
      <c r="J413" s="3"/>
      <c r="K413" s="2"/>
      <c r="L413" s="3"/>
      <c r="M413" s="3"/>
      <c r="N413" s="3"/>
      <c r="O413" s="2"/>
      <c r="P413" s="3"/>
      <c r="Q413" s="3"/>
      <c r="R413" s="2"/>
      <c r="S413" s="3"/>
      <c r="T413" s="2"/>
      <c r="U413" s="3"/>
      <c r="V413" s="2"/>
      <c r="W413" s="3"/>
      <c r="X413" s="3"/>
      <c r="Y413" s="2"/>
      <c r="Z413" s="3"/>
      <c r="AA413" s="3"/>
      <c r="AB413" s="3"/>
      <c r="AC413" s="3"/>
      <c r="AD413" s="3"/>
    </row>
    <row r="414" spans="1:30" ht="12.75">
      <c r="F414" s="1"/>
      <c r="H414" s="1"/>
      <c r="I414" s="2"/>
      <c r="J414" s="3"/>
      <c r="K414" s="2"/>
      <c r="L414" s="3"/>
      <c r="M414" s="3"/>
      <c r="N414" s="3"/>
      <c r="O414" s="2"/>
      <c r="P414" s="3"/>
      <c r="Q414" s="3"/>
      <c r="R414" s="2"/>
      <c r="S414" s="3"/>
      <c r="T414" s="2"/>
      <c r="U414" s="3"/>
      <c r="V414" s="2"/>
      <c r="W414" s="3"/>
      <c r="X414" s="3"/>
      <c r="Y414" s="2"/>
      <c r="Z414" s="3"/>
      <c r="AA414" s="3"/>
      <c r="AB414" s="3"/>
      <c r="AC414" s="3"/>
      <c r="AD414" s="3"/>
    </row>
    <row r="415" spans="1:30" ht="12.75">
      <c r="F415" s="1"/>
      <c r="H415" s="1"/>
      <c r="I415" s="2"/>
      <c r="J415" s="3"/>
      <c r="K415" s="2"/>
      <c r="L415" s="3"/>
      <c r="M415" s="3"/>
      <c r="N415" s="3"/>
      <c r="O415" s="2"/>
      <c r="P415" s="3"/>
      <c r="Q415" s="3"/>
      <c r="R415" s="2"/>
      <c r="S415" s="3"/>
      <c r="T415" s="2"/>
      <c r="U415" s="3"/>
      <c r="V415" s="2"/>
      <c r="W415" s="3"/>
      <c r="X415" s="3"/>
      <c r="Y415" s="2"/>
      <c r="Z415" s="3"/>
      <c r="AA415" s="3"/>
      <c r="AB415" s="3"/>
      <c r="AC415" s="3"/>
      <c r="AD415" s="3"/>
    </row>
    <row r="416" spans="1:30" ht="12.75">
      <c r="F416" s="1"/>
      <c r="H416" s="1"/>
      <c r="I416" s="2"/>
      <c r="J416" s="3"/>
      <c r="K416" s="2"/>
      <c r="L416" s="3"/>
      <c r="M416" s="3"/>
      <c r="N416" s="3"/>
      <c r="O416" s="2"/>
      <c r="P416" s="3"/>
      <c r="Q416" s="3"/>
      <c r="R416" s="2"/>
      <c r="S416" s="3"/>
      <c r="T416" s="2"/>
      <c r="U416" s="3"/>
      <c r="V416" s="2"/>
      <c r="W416" s="3"/>
      <c r="X416" s="3"/>
      <c r="Y416" s="2"/>
      <c r="Z416" s="3"/>
      <c r="AA416" s="3"/>
      <c r="AB416" s="3"/>
      <c r="AC416" s="3"/>
      <c r="AD416" s="3"/>
    </row>
    <row r="417" spans="6:30" ht="12.75">
      <c r="F417" s="1"/>
      <c r="H417" s="1"/>
      <c r="I417" s="2"/>
      <c r="J417" s="3"/>
      <c r="K417" s="2"/>
      <c r="L417" s="3"/>
      <c r="M417" s="3"/>
      <c r="N417" s="3"/>
      <c r="O417" s="2"/>
      <c r="P417" s="3"/>
      <c r="Q417" s="3"/>
      <c r="R417" s="2"/>
      <c r="S417" s="3"/>
      <c r="T417" s="2"/>
      <c r="U417" s="3"/>
      <c r="V417" s="2"/>
      <c r="W417" s="3"/>
      <c r="X417" s="3"/>
      <c r="Y417" s="2"/>
      <c r="Z417" s="3"/>
      <c r="AA417" s="3"/>
      <c r="AB417" s="3"/>
      <c r="AC417" s="3"/>
      <c r="AD417" s="3"/>
    </row>
    <row r="418" spans="6:30" ht="12.75">
      <c r="F418" s="1"/>
      <c r="H418" s="1"/>
      <c r="I418" s="2"/>
      <c r="J418" s="3"/>
      <c r="K418" s="2"/>
      <c r="L418" s="3"/>
      <c r="M418" s="3"/>
      <c r="N418" s="3"/>
      <c r="O418" s="2"/>
      <c r="P418" s="3"/>
      <c r="Q418" s="3"/>
      <c r="R418" s="2"/>
      <c r="S418" s="3"/>
      <c r="T418" s="2"/>
      <c r="U418" s="3"/>
      <c r="V418" s="2"/>
      <c r="W418" s="3"/>
      <c r="X418" s="3"/>
      <c r="Y418" s="2"/>
      <c r="Z418" s="3"/>
      <c r="AA418" s="3"/>
      <c r="AB418" s="3"/>
      <c r="AC418" s="3"/>
      <c r="AD418" s="3"/>
    </row>
    <row r="419" spans="6:30" ht="12.75">
      <c r="F419" s="1"/>
      <c r="H419" s="1"/>
      <c r="I419" s="2"/>
      <c r="J419" s="3"/>
      <c r="K419" s="2"/>
      <c r="L419" s="3"/>
      <c r="M419" s="3"/>
      <c r="N419" s="3"/>
      <c r="O419" s="2"/>
      <c r="P419" s="3"/>
      <c r="Q419" s="3"/>
      <c r="R419" s="2"/>
      <c r="S419" s="3"/>
      <c r="T419" s="2"/>
      <c r="U419" s="3"/>
      <c r="V419" s="2"/>
      <c r="W419" s="3"/>
      <c r="X419" s="3"/>
      <c r="Y419" s="2"/>
      <c r="Z419" s="3"/>
      <c r="AA419" s="3"/>
      <c r="AB419" s="3"/>
      <c r="AC419" s="3"/>
      <c r="AD419" s="3"/>
    </row>
    <row r="420" spans="6:30" ht="12.75">
      <c r="F420" s="1"/>
      <c r="H420" s="1"/>
      <c r="I420" s="2"/>
      <c r="J420" s="3"/>
      <c r="K420" s="2"/>
      <c r="L420" s="3"/>
      <c r="M420" s="3"/>
      <c r="N420" s="3"/>
      <c r="O420" s="2"/>
      <c r="P420" s="3"/>
      <c r="Q420" s="3"/>
      <c r="R420" s="2"/>
      <c r="S420" s="3"/>
      <c r="T420" s="2"/>
      <c r="U420" s="3"/>
      <c r="V420" s="2"/>
      <c r="W420" s="3"/>
      <c r="X420" s="3"/>
      <c r="Y420" s="2"/>
      <c r="Z420" s="3"/>
      <c r="AA420" s="3"/>
      <c r="AB420" s="3"/>
      <c r="AC420" s="3"/>
      <c r="AD420" s="3"/>
    </row>
    <row r="421" spans="6:30" ht="12.75">
      <c r="F421" s="1"/>
      <c r="H421" s="1"/>
      <c r="I421" s="2"/>
      <c r="J421" s="3"/>
      <c r="K421" s="2"/>
      <c r="L421" s="3"/>
      <c r="M421" s="3"/>
      <c r="N421" s="3"/>
      <c r="O421" s="2"/>
      <c r="P421" s="3"/>
      <c r="Q421" s="3"/>
      <c r="R421" s="2"/>
      <c r="S421" s="3"/>
      <c r="T421" s="2"/>
      <c r="U421" s="3"/>
      <c r="V421" s="2"/>
      <c r="W421" s="3"/>
      <c r="X421" s="3"/>
      <c r="Y421" s="2"/>
      <c r="Z421" s="3"/>
      <c r="AA421" s="3"/>
      <c r="AB421" s="3"/>
      <c r="AC421" s="3"/>
      <c r="AD421" s="3"/>
    </row>
    <row r="422" spans="6:30" ht="12.75">
      <c r="F422" s="1"/>
      <c r="H422" s="1"/>
      <c r="I422" s="2"/>
      <c r="J422" s="3"/>
      <c r="K422" s="2"/>
      <c r="L422" s="3"/>
      <c r="M422" s="3"/>
      <c r="N422" s="3"/>
      <c r="O422" s="2"/>
      <c r="P422" s="3"/>
      <c r="Q422" s="3"/>
      <c r="R422" s="2"/>
      <c r="S422" s="3"/>
      <c r="T422" s="2"/>
      <c r="U422" s="3"/>
      <c r="V422" s="2"/>
      <c r="W422" s="3"/>
      <c r="X422" s="3"/>
      <c r="Y422" s="2"/>
      <c r="Z422" s="3"/>
      <c r="AA422" s="3"/>
      <c r="AB422" s="3"/>
      <c r="AC422" s="3"/>
      <c r="AD422" s="3"/>
    </row>
    <row r="423" spans="6:30" ht="12.75">
      <c r="F423" s="1"/>
      <c r="H423" s="1"/>
      <c r="I423" s="2"/>
      <c r="J423" s="3"/>
      <c r="K423" s="2"/>
      <c r="L423" s="3"/>
      <c r="M423" s="3"/>
      <c r="N423" s="3"/>
      <c r="O423" s="2"/>
      <c r="P423" s="3"/>
      <c r="Q423" s="3"/>
      <c r="R423" s="2"/>
      <c r="S423" s="3"/>
      <c r="T423" s="2"/>
      <c r="U423" s="3"/>
      <c r="V423" s="2"/>
      <c r="W423" s="3"/>
      <c r="X423" s="3"/>
      <c r="Y423" s="2"/>
      <c r="Z423" s="3"/>
      <c r="AA423" s="3"/>
      <c r="AB423" s="3"/>
      <c r="AC423" s="3"/>
      <c r="AD423" s="3"/>
    </row>
    <row r="424" spans="6:30" ht="12.75">
      <c r="F424" s="1"/>
      <c r="H424" s="1"/>
      <c r="I424" s="2"/>
      <c r="J424" s="3"/>
      <c r="K424" s="2"/>
      <c r="L424" s="3"/>
      <c r="M424" s="3"/>
      <c r="N424" s="3"/>
      <c r="O424" s="2"/>
      <c r="P424" s="3"/>
      <c r="Q424" s="3"/>
      <c r="R424" s="2"/>
      <c r="S424" s="3"/>
      <c r="T424" s="2"/>
      <c r="U424" s="3"/>
      <c r="V424" s="2"/>
      <c r="W424" s="3"/>
      <c r="X424" s="3"/>
      <c r="Y424" s="2"/>
      <c r="Z424" s="3"/>
      <c r="AA424" s="3"/>
      <c r="AB424" s="3"/>
      <c r="AC424" s="3"/>
      <c r="AD424" s="3"/>
    </row>
    <row r="425" spans="6:30" ht="12.75">
      <c r="F425" s="1"/>
      <c r="H425" s="1"/>
      <c r="I425" s="2"/>
      <c r="J425" s="3"/>
      <c r="K425" s="2"/>
      <c r="L425" s="3"/>
      <c r="M425" s="3"/>
      <c r="N425" s="3"/>
      <c r="O425" s="2"/>
      <c r="P425" s="3"/>
      <c r="Q425" s="3"/>
      <c r="R425" s="2"/>
      <c r="S425" s="3"/>
      <c r="T425" s="2"/>
      <c r="U425" s="3"/>
      <c r="V425" s="2"/>
      <c r="W425" s="3"/>
      <c r="X425" s="3"/>
      <c r="Y425" s="2"/>
      <c r="Z425" s="3"/>
      <c r="AA425" s="3"/>
      <c r="AB425" s="3"/>
      <c r="AC425" s="3"/>
      <c r="AD425" s="3"/>
    </row>
    <row r="426" spans="6:30" ht="12.75">
      <c r="F426" s="1"/>
      <c r="H426" s="1"/>
      <c r="I426" s="2"/>
      <c r="J426" s="3"/>
      <c r="K426" s="2"/>
      <c r="L426" s="3"/>
      <c r="M426" s="3"/>
      <c r="N426" s="3"/>
      <c r="O426" s="2"/>
      <c r="P426" s="3"/>
      <c r="Q426" s="3"/>
      <c r="R426" s="2"/>
      <c r="S426" s="3"/>
      <c r="T426" s="2"/>
      <c r="U426" s="3"/>
      <c r="V426" s="2"/>
      <c r="W426" s="3"/>
      <c r="X426" s="3"/>
      <c r="Y426" s="2"/>
      <c r="Z426" s="3"/>
      <c r="AA426" s="3"/>
      <c r="AB426" s="3"/>
      <c r="AC426" s="3"/>
      <c r="AD426" s="3"/>
    </row>
    <row r="427" spans="6:30" ht="12.75">
      <c r="F427" s="1"/>
      <c r="H427" s="1"/>
      <c r="I427" s="2"/>
      <c r="J427" s="3"/>
      <c r="K427" s="2"/>
      <c r="L427" s="3"/>
      <c r="M427" s="3"/>
      <c r="N427" s="3"/>
      <c r="O427" s="2"/>
      <c r="P427" s="3"/>
      <c r="Q427" s="3"/>
      <c r="R427" s="2"/>
      <c r="S427" s="3"/>
      <c r="T427" s="2"/>
      <c r="U427" s="3"/>
      <c r="V427" s="2"/>
      <c r="W427" s="3"/>
      <c r="X427" s="3"/>
      <c r="Y427" s="2"/>
      <c r="Z427" s="3"/>
      <c r="AA427" s="3"/>
      <c r="AB427" s="3"/>
      <c r="AC427" s="3"/>
      <c r="AD427" s="3"/>
    </row>
    <row r="428" spans="6:30" ht="12.75">
      <c r="F428" s="1"/>
      <c r="H428" s="1"/>
      <c r="I428" s="2"/>
      <c r="J428" s="3"/>
      <c r="K428" s="2"/>
      <c r="L428" s="3"/>
      <c r="M428" s="3"/>
      <c r="N428" s="3"/>
      <c r="O428" s="2"/>
      <c r="P428" s="3"/>
      <c r="Q428" s="3"/>
      <c r="R428" s="2"/>
      <c r="S428" s="3"/>
      <c r="T428" s="2"/>
      <c r="U428" s="3"/>
      <c r="V428" s="2"/>
      <c r="W428" s="3"/>
      <c r="X428" s="3"/>
      <c r="Y428" s="2"/>
      <c r="Z428" s="3"/>
      <c r="AA428" s="3"/>
      <c r="AB428" s="3"/>
      <c r="AC428" s="3"/>
      <c r="AD428" s="3"/>
    </row>
    <row r="429" spans="6:30" ht="12.75">
      <c r="F429" s="1"/>
      <c r="H429" s="1"/>
      <c r="I429" s="2"/>
      <c r="J429" s="3"/>
      <c r="K429" s="2"/>
      <c r="L429" s="3"/>
      <c r="M429" s="3"/>
      <c r="N429" s="3"/>
      <c r="O429" s="2"/>
      <c r="P429" s="3"/>
      <c r="Q429" s="3"/>
      <c r="R429" s="2"/>
      <c r="S429" s="3"/>
      <c r="T429" s="2"/>
      <c r="U429" s="3"/>
      <c r="V429" s="2"/>
      <c r="W429" s="3"/>
      <c r="X429" s="3"/>
      <c r="Y429" s="2"/>
      <c r="Z429" s="3"/>
      <c r="AA429" s="3"/>
      <c r="AB429" s="3"/>
      <c r="AC429" s="3"/>
      <c r="AD429" s="3"/>
    </row>
    <row r="430" spans="6:30" ht="12.75">
      <c r="F430" s="1"/>
      <c r="H430" s="1"/>
      <c r="I430" s="2"/>
      <c r="J430" s="3"/>
      <c r="K430" s="2"/>
      <c r="L430" s="3"/>
      <c r="M430" s="3"/>
      <c r="N430" s="3"/>
      <c r="O430" s="2"/>
      <c r="P430" s="3"/>
      <c r="Q430" s="3"/>
      <c r="R430" s="2"/>
      <c r="S430" s="3"/>
      <c r="T430" s="2"/>
      <c r="U430" s="3"/>
      <c r="V430" s="2"/>
      <c r="W430" s="3"/>
      <c r="X430" s="3"/>
      <c r="Y430" s="2"/>
      <c r="Z430" s="3"/>
      <c r="AA430" s="3"/>
      <c r="AB430" s="3"/>
      <c r="AC430" s="3"/>
      <c r="AD430" s="3"/>
    </row>
    <row r="431" spans="6:30" ht="12.75">
      <c r="F431" s="1"/>
      <c r="H431" s="1"/>
      <c r="I431" s="2"/>
      <c r="J431" s="3"/>
      <c r="K431" s="2"/>
      <c r="L431" s="3"/>
      <c r="M431" s="3"/>
      <c r="N431" s="3"/>
      <c r="O431" s="2"/>
      <c r="P431" s="3"/>
      <c r="Q431" s="3"/>
      <c r="R431" s="2"/>
      <c r="S431" s="3"/>
      <c r="T431" s="2"/>
      <c r="U431" s="3"/>
      <c r="V431" s="2"/>
      <c r="W431" s="3"/>
      <c r="X431" s="3"/>
      <c r="Y431" s="2"/>
      <c r="Z431" s="3"/>
      <c r="AA431" s="3"/>
      <c r="AB431" s="3"/>
      <c r="AC431" s="3"/>
      <c r="AD431" s="3"/>
    </row>
    <row r="432" spans="6:30" ht="12.75">
      <c r="F432" s="1"/>
      <c r="H432" s="1"/>
      <c r="I432" s="2"/>
      <c r="J432" s="3"/>
      <c r="K432" s="2"/>
      <c r="L432" s="3"/>
      <c r="M432" s="3"/>
      <c r="N432" s="3"/>
      <c r="O432" s="2"/>
      <c r="P432" s="3"/>
      <c r="Q432" s="3"/>
      <c r="R432" s="2"/>
      <c r="S432" s="3"/>
      <c r="T432" s="2"/>
      <c r="U432" s="3"/>
      <c r="V432" s="2"/>
      <c r="W432" s="3"/>
      <c r="X432" s="3"/>
      <c r="Y432" s="2"/>
      <c r="Z432" s="3"/>
      <c r="AA432" s="3"/>
      <c r="AB432" s="3"/>
      <c r="AC432" s="3"/>
      <c r="AD432" s="3"/>
    </row>
    <row r="433" spans="6:30" ht="12.75">
      <c r="F433" s="1"/>
      <c r="H433" s="1"/>
      <c r="I433" s="2"/>
      <c r="J433" s="3"/>
      <c r="K433" s="2"/>
      <c r="L433" s="3"/>
      <c r="M433" s="3"/>
      <c r="N433" s="3"/>
      <c r="O433" s="2"/>
      <c r="P433" s="3"/>
      <c r="Q433" s="3"/>
      <c r="R433" s="2"/>
      <c r="S433" s="3"/>
      <c r="T433" s="2"/>
      <c r="U433" s="3"/>
      <c r="V433" s="2"/>
      <c r="W433" s="3"/>
      <c r="X433" s="3"/>
      <c r="Y433" s="2"/>
      <c r="Z433" s="3"/>
      <c r="AA433" s="3"/>
      <c r="AB433" s="3"/>
      <c r="AC433" s="3"/>
      <c r="AD433" s="3"/>
    </row>
    <row r="434" spans="6:30" ht="12.75">
      <c r="F434" s="1"/>
      <c r="H434" s="1"/>
      <c r="I434" s="2"/>
      <c r="J434" s="3"/>
      <c r="K434" s="2"/>
      <c r="L434" s="3"/>
      <c r="M434" s="3"/>
      <c r="N434" s="3"/>
      <c r="O434" s="2"/>
      <c r="P434" s="3"/>
      <c r="Q434" s="3"/>
      <c r="R434" s="2"/>
      <c r="S434" s="3"/>
      <c r="T434" s="2"/>
      <c r="U434" s="3"/>
      <c r="V434" s="2"/>
      <c r="W434" s="3"/>
      <c r="X434" s="3"/>
      <c r="Y434" s="2"/>
      <c r="Z434" s="3"/>
      <c r="AA434" s="3"/>
      <c r="AB434" s="3"/>
      <c r="AC434" s="3"/>
      <c r="AD434" s="3"/>
    </row>
    <row r="435" spans="6:30" ht="12.75">
      <c r="F435" s="1"/>
      <c r="H435" s="1"/>
      <c r="I435" s="2"/>
      <c r="J435" s="3"/>
      <c r="K435" s="2"/>
      <c r="L435" s="3"/>
      <c r="M435" s="3"/>
      <c r="N435" s="3"/>
      <c r="O435" s="2"/>
      <c r="P435" s="3"/>
      <c r="Q435" s="3"/>
      <c r="R435" s="2"/>
      <c r="S435" s="3"/>
      <c r="T435" s="2"/>
      <c r="U435" s="3"/>
      <c r="V435" s="2"/>
      <c r="W435" s="3"/>
      <c r="X435" s="3"/>
      <c r="Y435" s="2"/>
      <c r="Z435" s="3"/>
      <c r="AA435" s="3"/>
      <c r="AB435" s="3"/>
      <c r="AC435" s="3"/>
      <c r="AD435" s="3"/>
    </row>
    <row r="436" spans="6:30" ht="12.75">
      <c r="F436" s="1"/>
      <c r="H436" s="1"/>
      <c r="I436" s="2"/>
      <c r="J436" s="3"/>
      <c r="K436" s="2"/>
      <c r="L436" s="3"/>
      <c r="M436" s="3"/>
      <c r="N436" s="3"/>
      <c r="O436" s="2"/>
      <c r="P436" s="3"/>
      <c r="Q436" s="3"/>
      <c r="R436" s="2"/>
      <c r="S436" s="3"/>
      <c r="T436" s="2"/>
      <c r="U436" s="3"/>
      <c r="V436" s="2"/>
      <c r="W436" s="3"/>
      <c r="X436" s="3"/>
      <c r="Y436" s="2"/>
      <c r="Z436" s="3"/>
      <c r="AA436" s="3"/>
      <c r="AB436" s="3"/>
      <c r="AC436" s="3"/>
      <c r="AD436" s="3"/>
    </row>
    <row r="437" spans="6:30" ht="12.75">
      <c r="F437" s="1"/>
      <c r="H437" s="1"/>
      <c r="I437" s="2"/>
      <c r="J437" s="3"/>
      <c r="K437" s="2"/>
      <c r="L437" s="3"/>
      <c r="M437" s="3"/>
      <c r="N437" s="3"/>
      <c r="O437" s="2"/>
      <c r="P437" s="3"/>
      <c r="Q437" s="3"/>
      <c r="R437" s="2"/>
      <c r="S437" s="3"/>
      <c r="T437" s="2"/>
      <c r="U437" s="3"/>
      <c r="V437" s="2"/>
      <c r="W437" s="3"/>
      <c r="X437" s="3"/>
      <c r="Y437" s="2"/>
      <c r="Z437" s="3"/>
      <c r="AA437" s="3"/>
      <c r="AB437" s="3"/>
      <c r="AC437" s="3"/>
      <c r="AD437" s="3"/>
    </row>
    <row r="438" spans="6:30" ht="12.75">
      <c r="F438" s="1"/>
      <c r="H438" s="1"/>
      <c r="I438" s="2"/>
      <c r="J438" s="3"/>
      <c r="K438" s="2"/>
      <c r="L438" s="3"/>
      <c r="M438" s="3"/>
      <c r="N438" s="3"/>
      <c r="O438" s="2"/>
      <c r="P438" s="3"/>
      <c r="Q438" s="3"/>
      <c r="R438" s="2"/>
      <c r="S438" s="3"/>
      <c r="T438" s="2"/>
      <c r="U438" s="3"/>
      <c r="V438" s="2"/>
      <c r="W438" s="3"/>
      <c r="X438" s="3"/>
      <c r="Y438" s="2"/>
      <c r="Z438" s="3"/>
      <c r="AA438" s="3"/>
      <c r="AB438" s="3"/>
      <c r="AC438" s="3"/>
      <c r="AD438" s="3"/>
    </row>
    <row r="439" spans="6:30" ht="12.75">
      <c r="F439" s="1"/>
      <c r="H439" s="1"/>
      <c r="I439" s="2"/>
      <c r="J439" s="3"/>
      <c r="K439" s="2"/>
      <c r="L439" s="3"/>
      <c r="M439" s="3"/>
      <c r="N439" s="3"/>
      <c r="O439" s="2"/>
      <c r="P439" s="3"/>
      <c r="Q439" s="3"/>
      <c r="R439" s="2"/>
      <c r="S439" s="3"/>
      <c r="T439" s="2"/>
      <c r="U439" s="3"/>
      <c r="V439" s="2"/>
      <c r="W439" s="3"/>
      <c r="X439" s="3"/>
      <c r="Y439" s="2"/>
      <c r="Z439" s="3"/>
      <c r="AA439" s="3"/>
      <c r="AB439" s="3"/>
      <c r="AC439" s="3"/>
      <c r="AD439" s="3"/>
    </row>
    <row r="440" spans="6:30" ht="12.75">
      <c r="F440" s="1"/>
      <c r="H440" s="1"/>
      <c r="I440" s="2"/>
      <c r="J440" s="3"/>
      <c r="K440" s="2"/>
      <c r="L440" s="3"/>
      <c r="M440" s="3"/>
      <c r="N440" s="3"/>
      <c r="O440" s="2"/>
      <c r="P440" s="3"/>
      <c r="Q440" s="3"/>
      <c r="R440" s="2"/>
      <c r="S440" s="3"/>
      <c r="T440" s="2"/>
      <c r="U440" s="3"/>
      <c r="V440" s="2"/>
      <c r="W440" s="3"/>
      <c r="X440" s="3"/>
      <c r="Y440" s="2"/>
      <c r="Z440" s="3"/>
      <c r="AA440" s="3"/>
      <c r="AB440" s="3"/>
      <c r="AC440" s="3"/>
      <c r="AD440" s="3"/>
    </row>
    <row r="441" spans="6:30" ht="12.75">
      <c r="F441" s="1"/>
      <c r="H441" s="1"/>
      <c r="I441" s="2"/>
      <c r="J441" s="3"/>
      <c r="K441" s="2"/>
      <c r="L441" s="3"/>
      <c r="M441" s="3"/>
      <c r="N441" s="3"/>
      <c r="O441" s="2"/>
      <c r="P441" s="3"/>
      <c r="Q441" s="3"/>
      <c r="R441" s="2"/>
      <c r="S441" s="3"/>
      <c r="T441" s="2"/>
      <c r="U441" s="3"/>
      <c r="V441" s="2"/>
      <c r="W441" s="3"/>
      <c r="X441" s="3"/>
      <c r="Y441" s="2"/>
      <c r="Z441" s="3"/>
      <c r="AA441" s="3"/>
      <c r="AB441" s="3"/>
      <c r="AC441" s="3"/>
      <c r="AD441" s="3"/>
    </row>
    <row r="442" spans="6:30" ht="12.75">
      <c r="F442" s="1"/>
      <c r="H442" s="1"/>
      <c r="I442" s="2"/>
      <c r="J442" s="3"/>
      <c r="K442" s="2"/>
      <c r="L442" s="3"/>
      <c r="M442" s="3"/>
      <c r="N442" s="3"/>
      <c r="O442" s="2"/>
      <c r="P442" s="3"/>
      <c r="Q442" s="3"/>
      <c r="R442" s="2"/>
      <c r="S442" s="3"/>
      <c r="T442" s="2"/>
      <c r="U442" s="3"/>
      <c r="V442" s="2"/>
      <c r="W442" s="3"/>
      <c r="X442" s="3"/>
      <c r="Y442" s="2"/>
      <c r="Z442" s="3"/>
      <c r="AA442" s="3"/>
      <c r="AB442" s="3"/>
      <c r="AC442" s="3"/>
      <c r="AD442" s="3"/>
    </row>
    <row r="443" spans="6:30" ht="12.75">
      <c r="F443" s="1"/>
      <c r="H443" s="1"/>
      <c r="I443" s="2"/>
      <c r="J443" s="3"/>
      <c r="K443" s="2"/>
      <c r="L443" s="3"/>
      <c r="M443" s="3"/>
      <c r="N443" s="3"/>
      <c r="O443" s="2"/>
      <c r="P443" s="3"/>
      <c r="Q443" s="3"/>
      <c r="R443" s="2"/>
      <c r="S443" s="3"/>
      <c r="T443" s="2"/>
      <c r="U443" s="3"/>
      <c r="V443" s="2"/>
      <c r="W443" s="3"/>
      <c r="X443" s="3"/>
      <c r="Y443" s="2"/>
      <c r="Z443" s="3"/>
      <c r="AA443" s="3"/>
      <c r="AB443" s="3"/>
      <c r="AC443" s="3"/>
      <c r="AD443" s="3"/>
    </row>
    <row r="444" spans="6:30" ht="12.75">
      <c r="F444" s="1"/>
      <c r="H444" s="1"/>
      <c r="I444" s="2"/>
      <c r="J444" s="3"/>
      <c r="K444" s="2"/>
      <c r="L444" s="3"/>
      <c r="M444" s="3"/>
      <c r="N444" s="3"/>
      <c r="O444" s="2"/>
      <c r="P444" s="3"/>
      <c r="Q444" s="3"/>
      <c r="R444" s="2"/>
      <c r="S444" s="3"/>
      <c r="T444" s="2"/>
      <c r="U444" s="3"/>
      <c r="V444" s="2"/>
      <c r="W444" s="3"/>
      <c r="X444" s="3"/>
      <c r="Y444" s="2"/>
      <c r="Z444" s="3"/>
      <c r="AA444" s="3"/>
      <c r="AB444" s="3"/>
      <c r="AC444" s="3"/>
      <c r="AD444" s="3"/>
    </row>
    <row r="445" spans="6:30" ht="12.75">
      <c r="F445" s="1"/>
      <c r="H445" s="1"/>
      <c r="I445" s="2"/>
      <c r="J445" s="3"/>
      <c r="K445" s="2"/>
      <c r="L445" s="3"/>
      <c r="M445" s="3"/>
      <c r="N445" s="3"/>
      <c r="O445" s="2"/>
      <c r="P445" s="3"/>
      <c r="Q445" s="3"/>
      <c r="R445" s="2"/>
      <c r="S445" s="3"/>
      <c r="T445" s="2"/>
      <c r="U445" s="3"/>
      <c r="V445" s="2"/>
      <c r="W445" s="3"/>
      <c r="X445" s="3"/>
      <c r="Y445" s="2"/>
      <c r="Z445" s="3"/>
      <c r="AA445" s="3"/>
      <c r="AB445" s="3"/>
      <c r="AC445" s="3"/>
      <c r="AD445" s="3"/>
    </row>
    <row r="446" spans="6:30" ht="12.75">
      <c r="F446" s="1"/>
      <c r="H446" s="1"/>
      <c r="I446" s="2"/>
      <c r="J446" s="3"/>
      <c r="K446" s="2"/>
      <c r="L446" s="3"/>
      <c r="M446" s="3"/>
      <c r="N446" s="3"/>
      <c r="O446" s="2"/>
      <c r="P446" s="3"/>
      <c r="Q446" s="3"/>
      <c r="R446" s="2"/>
      <c r="S446" s="3"/>
      <c r="T446" s="2"/>
      <c r="U446" s="3"/>
      <c r="V446" s="2"/>
      <c r="W446" s="3"/>
      <c r="X446" s="3"/>
      <c r="Y446" s="2"/>
      <c r="Z446" s="3"/>
      <c r="AA446" s="3"/>
      <c r="AB446" s="3"/>
      <c r="AC446" s="3"/>
      <c r="AD446" s="3"/>
    </row>
    <row r="447" spans="6:30" ht="12.75">
      <c r="F447" s="1"/>
      <c r="H447" s="1"/>
      <c r="I447" s="2"/>
      <c r="J447" s="3"/>
      <c r="K447" s="2"/>
      <c r="L447" s="3"/>
      <c r="M447" s="3"/>
      <c r="N447" s="3"/>
      <c r="O447" s="2"/>
      <c r="P447" s="3"/>
      <c r="Q447" s="3"/>
      <c r="R447" s="2"/>
      <c r="S447" s="3"/>
      <c r="T447" s="2"/>
      <c r="U447" s="3"/>
      <c r="V447" s="2"/>
      <c r="W447" s="3"/>
      <c r="X447" s="3"/>
      <c r="Y447" s="2"/>
      <c r="Z447" s="3"/>
      <c r="AA447" s="3"/>
      <c r="AB447" s="3"/>
      <c r="AC447" s="3"/>
      <c r="AD447" s="3"/>
    </row>
    <row r="448" spans="6:30" ht="12.75">
      <c r="F448" s="1"/>
      <c r="H448" s="1"/>
      <c r="I448" s="2"/>
      <c r="J448" s="3"/>
      <c r="K448" s="2"/>
      <c r="L448" s="3"/>
      <c r="M448" s="3"/>
      <c r="N448" s="3"/>
      <c r="O448" s="2"/>
      <c r="P448" s="3"/>
      <c r="Q448" s="3"/>
      <c r="R448" s="2"/>
      <c r="S448" s="3"/>
      <c r="T448" s="2"/>
      <c r="U448" s="3"/>
      <c r="V448" s="2"/>
      <c r="W448" s="3"/>
      <c r="X448" s="3"/>
      <c r="Y448" s="2"/>
      <c r="Z448" s="3"/>
      <c r="AA448" s="3"/>
      <c r="AB448" s="3"/>
      <c r="AC448" s="3"/>
      <c r="AD448" s="3"/>
    </row>
    <row r="449" spans="6:30" ht="12.75">
      <c r="F449" s="1"/>
      <c r="H449" s="1"/>
      <c r="I449" s="2"/>
      <c r="J449" s="3"/>
      <c r="K449" s="2"/>
      <c r="L449" s="3"/>
      <c r="M449" s="3"/>
      <c r="N449" s="3"/>
      <c r="O449" s="2"/>
      <c r="P449" s="3"/>
      <c r="Q449" s="3"/>
      <c r="R449" s="2"/>
      <c r="S449" s="3"/>
      <c r="T449" s="2"/>
      <c r="U449" s="3"/>
      <c r="V449" s="2"/>
      <c r="W449" s="3"/>
      <c r="X449" s="3"/>
      <c r="Y449" s="2"/>
      <c r="Z449" s="3"/>
      <c r="AA449" s="3"/>
      <c r="AB449" s="3"/>
      <c r="AC449" s="3"/>
      <c r="AD449" s="3"/>
    </row>
    <row r="450" spans="6:30" ht="12.75">
      <c r="F450" s="1"/>
      <c r="H450" s="1"/>
      <c r="I450" s="2"/>
      <c r="J450" s="3"/>
      <c r="K450" s="2"/>
      <c r="L450" s="3"/>
      <c r="M450" s="3"/>
      <c r="N450" s="3"/>
      <c r="O450" s="2"/>
      <c r="P450" s="3"/>
      <c r="Q450" s="3"/>
      <c r="R450" s="2"/>
      <c r="S450" s="3"/>
      <c r="T450" s="2"/>
      <c r="U450" s="3"/>
      <c r="V450" s="2"/>
      <c r="W450" s="3"/>
      <c r="X450" s="3"/>
      <c r="Y450" s="2"/>
      <c r="Z450" s="3"/>
      <c r="AA450" s="3"/>
      <c r="AB450" s="3"/>
      <c r="AC450" s="3"/>
      <c r="AD450" s="3"/>
    </row>
    <row r="451" spans="6:30" ht="12.75">
      <c r="F451" s="1"/>
      <c r="H451" s="1"/>
      <c r="I451" s="2"/>
      <c r="J451" s="3"/>
      <c r="K451" s="2"/>
      <c r="L451" s="3"/>
      <c r="M451" s="3"/>
      <c r="N451" s="3"/>
      <c r="O451" s="2"/>
      <c r="P451" s="3"/>
      <c r="Q451" s="3"/>
      <c r="R451" s="2"/>
      <c r="S451" s="3"/>
      <c r="T451" s="2"/>
      <c r="U451" s="3"/>
      <c r="V451" s="2"/>
      <c r="W451" s="3"/>
      <c r="X451" s="3"/>
      <c r="Y451" s="2"/>
      <c r="Z451" s="3"/>
      <c r="AA451" s="3"/>
      <c r="AB451" s="3"/>
      <c r="AC451" s="3"/>
      <c r="AD451" s="3"/>
    </row>
    <row r="452" spans="6:30" ht="12.75">
      <c r="F452" s="1"/>
      <c r="H452" s="1"/>
      <c r="I452" s="2"/>
      <c r="J452" s="3"/>
      <c r="K452" s="2"/>
      <c r="L452" s="3"/>
      <c r="M452" s="3"/>
      <c r="N452" s="3"/>
      <c r="O452" s="2"/>
      <c r="P452" s="3"/>
      <c r="Q452" s="3"/>
      <c r="R452" s="2"/>
      <c r="S452" s="3"/>
      <c r="T452" s="2"/>
      <c r="U452" s="3"/>
      <c r="V452" s="2"/>
      <c r="W452" s="3"/>
      <c r="X452" s="3"/>
      <c r="Y452" s="2"/>
      <c r="Z452" s="3"/>
      <c r="AA452" s="3"/>
      <c r="AB452" s="3"/>
      <c r="AC452" s="3"/>
      <c r="AD452" s="3"/>
    </row>
    <row r="453" spans="6:30" ht="12.75">
      <c r="F453" s="1"/>
      <c r="H453" s="1"/>
      <c r="I453" s="2"/>
      <c r="J453" s="3"/>
      <c r="K453" s="2"/>
      <c r="L453" s="3"/>
      <c r="M453" s="3"/>
      <c r="N453" s="3"/>
      <c r="O453" s="2"/>
      <c r="P453" s="3"/>
      <c r="Q453" s="3"/>
      <c r="R453" s="2"/>
      <c r="S453" s="3"/>
      <c r="T453" s="2"/>
      <c r="U453" s="3"/>
      <c r="V453" s="2"/>
      <c r="W453" s="3"/>
      <c r="X453" s="3"/>
      <c r="Y453" s="2"/>
      <c r="Z453" s="3"/>
      <c r="AA453" s="3"/>
      <c r="AB453" s="3"/>
      <c r="AC453" s="3"/>
      <c r="AD453" s="3"/>
    </row>
    <row r="454" spans="6:30" ht="12.75">
      <c r="F454" s="1"/>
      <c r="H454" s="1"/>
      <c r="I454" s="2"/>
      <c r="J454" s="3"/>
      <c r="K454" s="2"/>
      <c r="L454" s="3"/>
      <c r="M454" s="3"/>
      <c r="N454" s="3"/>
      <c r="O454" s="2"/>
      <c r="P454" s="3"/>
      <c r="Q454" s="3"/>
      <c r="R454" s="2"/>
      <c r="S454" s="3"/>
      <c r="T454" s="2"/>
      <c r="U454" s="3"/>
      <c r="V454" s="2"/>
      <c r="W454" s="3"/>
      <c r="X454" s="3"/>
      <c r="Y454" s="2"/>
      <c r="Z454" s="3"/>
      <c r="AA454" s="3"/>
      <c r="AB454" s="3"/>
      <c r="AC454" s="3"/>
      <c r="AD454" s="3"/>
    </row>
    <row r="455" spans="6:30" ht="12.75">
      <c r="F455" s="1"/>
      <c r="H455" s="1"/>
      <c r="I455" s="2"/>
      <c r="J455" s="3"/>
      <c r="K455" s="2"/>
      <c r="L455" s="3"/>
      <c r="M455" s="3"/>
      <c r="N455" s="3"/>
      <c r="O455" s="2"/>
      <c r="P455" s="3"/>
      <c r="Q455" s="3"/>
      <c r="R455" s="2"/>
      <c r="S455" s="3"/>
      <c r="T455" s="2"/>
      <c r="U455" s="3"/>
      <c r="V455" s="2"/>
      <c r="W455" s="3"/>
      <c r="X455" s="3"/>
      <c r="Y455" s="2"/>
      <c r="Z455" s="3"/>
      <c r="AA455" s="3"/>
      <c r="AB455" s="3"/>
      <c r="AC455" s="3"/>
      <c r="AD455" s="3"/>
    </row>
    <row r="456" spans="6:30" ht="12.75">
      <c r="F456" s="1"/>
      <c r="H456" s="1"/>
      <c r="I456" s="2"/>
      <c r="J456" s="3"/>
      <c r="K456" s="2"/>
      <c r="L456" s="3"/>
      <c r="M456" s="3"/>
      <c r="N456" s="3"/>
      <c r="O456" s="2"/>
      <c r="P456" s="3"/>
      <c r="Q456" s="3"/>
      <c r="R456" s="2"/>
      <c r="S456" s="3"/>
      <c r="T456" s="2"/>
      <c r="U456" s="3"/>
      <c r="V456" s="2"/>
      <c r="W456" s="3"/>
      <c r="X456" s="3"/>
      <c r="Y456" s="2"/>
      <c r="Z456" s="3"/>
      <c r="AA456" s="3"/>
      <c r="AB456" s="3"/>
      <c r="AC456" s="3"/>
      <c r="AD456" s="3"/>
    </row>
    <row r="457" spans="6:30" ht="12.75">
      <c r="F457" s="1"/>
      <c r="H457" s="1"/>
      <c r="I457" s="2"/>
      <c r="J457" s="3"/>
      <c r="K457" s="2"/>
      <c r="L457" s="3"/>
      <c r="M457" s="3"/>
      <c r="N457" s="3"/>
      <c r="O457" s="2"/>
      <c r="P457" s="3"/>
      <c r="Q457" s="3"/>
      <c r="R457" s="2"/>
      <c r="S457" s="3"/>
      <c r="T457" s="2"/>
      <c r="U457" s="3"/>
      <c r="V457" s="2"/>
      <c r="W457" s="3"/>
      <c r="X457" s="3"/>
      <c r="Y457" s="2"/>
      <c r="Z457" s="3"/>
      <c r="AA457" s="3"/>
      <c r="AB457" s="3"/>
      <c r="AC457" s="3"/>
      <c r="AD457" s="3"/>
    </row>
    <row r="458" spans="6:30" ht="12.75">
      <c r="F458" s="1"/>
      <c r="H458" s="1"/>
      <c r="I458" s="2"/>
      <c r="J458" s="3"/>
      <c r="K458" s="2"/>
      <c r="L458" s="3"/>
      <c r="M458" s="3"/>
      <c r="N458" s="3"/>
      <c r="O458" s="2"/>
      <c r="P458" s="3"/>
      <c r="Q458" s="3"/>
      <c r="R458" s="2"/>
      <c r="S458" s="3"/>
      <c r="T458" s="2"/>
      <c r="U458" s="3"/>
      <c r="V458" s="2"/>
      <c r="W458" s="3"/>
      <c r="X458" s="3"/>
      <c r="Y458" s="2"/>
      <c r="Z458" s="3"/>
      <c r="AA458" s="3"/>
      <c r="AB458" s="3"/>
      <c r="AC458" s="3"/>
      <c r="AD458" s="3"/>
    </row>
    <row r="459" spans="6:30" ht="12.75">
      <c r="F459" s="1"/>
      <c r="H459" s="1"/>
      <c r="I459" s="2"/>
      <c r="J459" s="3"/>
      <c r="K459" s="2"/>
      <c r="L459" s="3"/>
      <c r="M459" s="3"/>
      <c r="N459" s="3"/>
      <c r="O459" s="2"/>
      <c r="P459" s="3"/>
      <c r="Q459" s="3"/>
      <c r="R459" s="2"/>
      <c r="S459" s="3"/>
      <c r="T459" s="2"/>
      <c r="U459" s="3"/>
      <c r="V459" s="2"/>
      <c r="W459" s="3"/>
      <c r="X459" s="3"/>
      <c r="Y459" s="2"/>
      <c r="Z459" s="3"/>
      <c r="AA459" s="3"/>
      <c r="AB459" s="3"/>
      <c r="AC459" s="3"/>
      <c r="AD459" s="3"/>
    </row>
    <row r="460" spans="6:30" ht="12.75">
      <c r="F460" s="1"/>
      <c r="H460" s="1"/>
      <c r="I460" s="2"/>
      <c r="J460" s="3"/>
      <c r="K460" s="2"/>
      <c r="L460" s="3"/>
      <c r="M460" s="3"/>
      <c r="N460" s="3"/>
      <c r="O460" s="2"/>
      <c r="P460" s="3"/>
      <c r="Q460" s="3"/>
      <c r="R460" s="2"/>
      <c r="S460" s="3"/>
      <c r="T460" s="2"/>
      <c r="U460" s="3"/>
      <c r="V460" s="2"/>
      <c r="W460" s="3"/>
      <c r="X460" s="3"/>
      <c r="Y460" s="2"/>
      <c r="Z460" s="3"/>
      <c r="AA460" s="3"/>
      <c r="AB460" s="3"/>
      <c r="AC460" s="3"/>
      <c r="AD460" s="3"/>
    </row>
    <row r="461" spans="6:30" ht="12.75">
      <c r="F461" s="1"/>
      <c r="H461" s="1"/>
      <c r="I461" s="2"/>
      <c r="J461" s="3"/>
      <c r="K461" s="2"/>
      <c r="L461" s="3"/>
      <c r="M461" s="3"/>
      <c r="N461" s="3"/>
      <c r="O461" s="2"/>
      <c r="P461" s="3"/>
      <c r="Q461" s="3"/>
      <c r="R461" s="2"/>
      <c r="S461" s="3"/>
      <c r="T461" s="2"/>
      <c r="U461" s="3"/>
      <c r="V461" s="2"/>
      <c r="W461" s="3"/>
      <c r="X461" s="3"/>
      <c r="Y461" s="2"/>
      <c r="Z461" s="3"/>
      <c r="AA461" s="3"/>
      <c r="AB461" s="3"/>
      <c r="AC461" s="3"/>
      <c r="AD461" s="3"/>
    </row>
    <row r="462" spans="6:30" ht="12.75">
      <c r="F462" s="1"/>
      <c r="H462" s="1"/>
      <c r="I462" s="2"/>
      <c r="J462" s="3"/>
      <c r="K462" s="2"/>
      <c r="L462" s="3"/>
      <c r="M462" s="3"/>
      <c r="N462" s="3"/>
      <c r="O462" s="2"/>
      <c r="P462" s="3"/>
      <c r="Q462" s="3"/>
      <c r="R462" s="2"/>
      <c r="S462" s="3"/>
      <c r="T462" s="2"/>
      <c r="U462" s="3"/>
      <c r="V462" s="2"/>
      <c r="W462" s="3"/>
      <c r="X462" s="3"/>
      <c r="Y462" s="2"/>
      <c r="Z462" s="3"/>
      <c r="AA462" s="3"/>
      <c r="AB462" s="3"/>
      <c r="AC462" s="3"/>
      <c r="AD462" s="3"/>
    </row>
    <row r="463" spans="6:30" ht="12.75">
      <c r="F463" s="1"/>
      <c r="H463" s="1"/>
      <c r="I463" s="2"/>
      <c r="J463" s="3"/>
      <c r="K463" s="2"/>
      <c r="L463" s="3"/>
      <c r="M463" s="3"/>
      <c r="N463" s="3"/>
      <c r="O463" s="2"/>
      <c r="P463" s="3"/>
      <c r="Q463" s="3"/>
      <c r="R463" s="2"/>
      <c r="S463" s="3"/>
      <c r="T463" s="2"/>
      <c r="U463" s="3"/>
      <c r="V463" s="2"/>
      <c r="W463" s="3"/>
      <c r="X463" s="3"/>
      <c r="Y463" s="2"/>
      <c r="Z463" s="3"/>
      <c r="AA463" s="3"/>
      <c r="AB463" s="3"/>
      <c r="AC463" s="3"/>
      <c r="AD463" s="3"/>
    </row>
    <row r="464" spans="6:30" ht="12.75">
      <c r="F464" s="1"/>
      <c r="H464" s="1"/>
      <c r="I464" s="2"/>
      <c r="J464" s="3"/>
      <c r="K464" s="2"/>
      <c r="L464" s="3"/>
      <c r="M464" s="3"/>
      <c r="N464" s="3"/>
      <c r="O464" s="2"/>
      <c r="P464" s="3"/>
      <c r="Q464" s="3"/>
      <c r="R464" s="2"/>
      <c r="S464" s="3"/>
      <c r="T464" s="2"/>
      <c r="U464" s="3"/>
      <c r="V464" s="2"/>
      <c r="W464" s="3"/>
      <c r="X464" s="3"/>
      <c r="Y464" s="2"/>
      <c r="Z464" s="3"/>
      <c r="AA464" s="3"/>
      <c r="AB464" s="3"/>
      <c r="AC464" s="3"/>
      <c r="AD464" s="3"/>
    </row>
    <row r="465" spans="6:30" ht="12.75">
      <c r="F465" s="1"/>
      <c r="H465" s="1"/>
      <c r="I465" s="2"/>
      <c r="J465" s="3"/>
      <c r="K465" s="2"/>
      <c r="L465" s="3"/>
      <c r="M465" s="3"/>
      <c r="N465" s="3"/>
      <c r="O465" s="2"/>
      <c r="P465" s="3"/>
      <c r="Q465" s="3"/>
      <c r="R465" s="2"/>
      <c r="S465" s="3"/>
      <c r="T465" s="2"/>
      <c r="U465" s="3"/>
      <c r="V465" s="2"/>
      <c r="W465" s="3"/>
      <c r="X465" s="3"/>
      <c r="Y465" s="2"/>
      <c r="Z465" s="3"/>
      <c r="AA465" s="3"/>
      <c r="AB465" s="3"/>
      <c r="AC465" s="3"/>
      <c r="AD465" s="3"/>
    </row>
    <row r="466" spans="6:30" ht="12.75">
      <c r="F466" s="1"/>
      <c r="H466" s="1"/>
      <c r="I466" s="2"/>
      <c r="J466" s="3"/>
      <c r="K466" s="2"/>
      <c r="L466" s="3"/>
      <c r="M466" s="3"/>
      <c r="N466" s="3"/>
      <c r="O466" s="2"/>
      <c r="P466" s="3"/>
      <c r="Q466" s="3"/>
      <c r="R466" s="2"/>
      <c r="S466" s="3"/>
      <c r="T466" s="2"/>
      <c r="U466" s="3"/>
      <c r="V466" s="2"/>
      <c r="W466" s="3"/>
      <c r="X466" s="3"/>
      <c r="Y466" s="2"/>
      <c r="Z466" s="3"/>
      <c r="AA466" s="3"/>
      <c r="AB466" s="3"/>
      <c r="AC466" s="3"/>
      <c r="AD466" s="3"/>
    </row>
    <row r="467" spans="6:30" ht="12.75">
      <c r="F467" s="1"/>
      <c r="H467" s="1"/>
      <c r="I467" s="2"/>
      <c r="J467" s="3"/>
      <c r="K467" s="2"/>
      <c r="L467" s="3"/>
      <c r="M467" s="3"/>
      <c r="N467" s="3"/>
      <c r="O467" s="2"/>
      <c r="P467" s="3"/>
      <c r="Q467" s="3"/>
      <c r="R467" s="2"/>
      <c r="S467" s="3"/>
      <c r="T467" s="2"/>
      <c r="U467" s="3"/>
      <c r="V467" s="2"/>
      <c r="W467" s="3"/>
      <c r="X467" s="3"/>
      <c r="Y467" s="2"/>
      <c r="Z467" s="3"/>
      <c r="AA467" s="3"/>
      <c r="AB467" s="3"/>
      <c r="AC467" s="3"/>
      <c r="AD467" s="3"/>
    </row>
    <row r="468" spans="6:30" ht="12.75">
      <c r="F468" s="1"/>
      <c r="H468" s="1"/>
      <c r="I468" s="2"/>
      <c r="J468" s="3"/>
      <c r="K468" s="2"/>
      <c r="L468" s="3"/>
      <c r="M468" s="3"/>
      <c r="N468" s="3"/>
      <c r="O468" s="2"/>
      <c r="P468" s="3"/>
      <c r="Q468" s="3"/>
      <c r="R468" s="2"/>
      <c r="S468" s="3"/>
      <c r="T468" s="2"/>
      <c r="U468" s="3"/>
      <c r="V468" s="2"/>
      <c r="W468" s="3"/>
      <c r="X468" s="3"/>
      <c r="Y468" s="2"/>
      <c r="Z468" s="3"/>
      <c r="AA468" s="3"/>
      <c r="AB468" s="3"/>
      <c r="AC468" s="3"/>
      <c r="AD468" s="3"/>
    </row>
    <row r="469" spans="6:30" ht="12.75">
      <c r="F469" s="1"/>
      <c r="H469" s="1"/>
      <c r="I469" s="2"/>
      <c r="J469" s="3"/>
      <c r="K469" s="2"/>
      <c r="L469" s="3"/>
      <c r="M469" s="3"/>
      <c r="N469" s="3"/>
      <c r="O469" s="2"/>
      <c r="P469" s="3"/>
      <c r="Q469" s="3"/>
      <c r="R469" s="2"/>
      <c r="S469" s="3"/>
      <c r="T469" s="2"/>
      <c r="U469" s="3"/>
      <c r="V469" s="2"/>
      <c r="W469" s="3"/>
      <c r="X469" s="3"/>
      <c r="Y469" s="2"/>
      <c r="Z469" s="3"/>
      <c r="AA469" s="3"/>
      <c r="AB469" s="3"/>
      <c r="AC469" s="3"/>
      <c r="AD469" s="3"/>
    </row>
    <row r="470" spans="6:30" ht="12.75">
      <c r="F470" s="1"/>
      <c r="H470" s="1"/>
      <c r="I470" s="2"/>
      <c r="J470" s="3"/>
      <c r="K470" s="2"/>
      <c r="L470" s="3"/>
      <c r="M470" s="3"/>
      <c r="N470" s="3"/>
      <c r="O470" s="2"/>
      <c r="P470" s="3"/>
      <c r="Q470" s="3"/>
      <c r="R470" s="2"/>
      <c r="S470" s="3"/>
      <c r="T470" s="2"/>
      <c r="U470" s="3"/>
      <c r="V470" s="2"/>
      <c r="W470" s="3"/>
      <c r="X470" s="3"/>
      <c r="Y470" s="2"/>
      <c r="Z470" s="3"/>
      <c r="AA470" s="3"/>
      <c r="AB470" s="3"/>
      <c r="AC470" s="3"/>
      <c r="AD470" s="3"/>
    </row>
    <row r="471" spans="6:30" ht="12.75">
      <c r="F471" s="1"/>
      <c r="H471" s="1"/>
      <c r="I471" s="2"/>
      <c r="J471" s="3"/>
      <c r="K471" s="2"/>
      <c r="L471" s="3"/>
      <c r="M471" s="3"/>
      <c r="N471" s="3"/>
      <c r="O471" s="2"/>
      <c r="P471" s="3"/>
      <c r="Q471" s="3"/>
      <c r="R471" s="2"/>
      <c r="S471" s="3"/>
      <c r="T471" s="2"/>
      <c r="U471" s="3"/>
      <c r="V471" s="2"/>
      <c r="W471" s="3"/>
      <c r="X471" s="3"/>
      <c r="Y471" s="2"/>
      <c r="Z471" s="3"/>
      <c r="AA471" s="3"/>
      <c r="AB471" s="3"/>
      <c r="AC471" s="3"/>
      <c r="AD471" s="3"/>
    </row>
    <row r="472" spans="6:30" ht="12.75">
      <c r="F472" s="1"/>
      <c r="H472" s="1"/>
      <c r="I472" s="2"/>
      <c r="J472" s="3"/>
      <c r="K472" s="2"/>
      <c r="L472" s="3"/>
      <c r="M472" s="3"/>
      <c r="N472" s="3"/>
      <c r="O472" s="2"/>
      <c r="P472" s="3"/>
      <c r="Q472" s="3"/>
      <c r="R472" s="2"/>
      <c r="S472" s="3"/>
      <c r="T472" s="2"/>
      <c r="U472" s="3"/>
      <c r="V472" s="2"/>
      <c r="W472" s="3"/>
      <c r="X472" s="3"/>
      <c r="Y472" s="2"/>
      <c r="Z472" s="3"/>
      <c r="AA472" s="3"/>
      <c r="AB472" s="3"/>
      <c r="AC472" s="3"/>
      <c r="AD472" s="3"/>
    </row>
    <row r="473" spans="6:30" ht="12.75">
      <c r="F473" s="1"/>
      <c r="H473" s="1"/>
      <c r="I473" s="2"/>
      <c r="J473" s="3"/>
      <c r="K473" s="2"/>
      <c r="L473" s="3"/>
      <c r="M473" s="3"/>
      <c r="N473" s="3"/>
      <c r="O473" s="2"/>
      <c r="P473" s="3"/>
      <c r="Q473" s="3"/>
      <c r="R473" s="2"/>
      <c r="S473" s="3"/>
      <c r="T473" s="2"/>
      <c r="U473" s="3"/>
      <c r="V473" s="2"/>
      <c r="W473" s="3"/>
      <c r="X473" s="3"/>
      <c r="Y473" s="2"/>
      <c r="Z473" s="3"/>
      <c r="AA473" s="3"/>
      <c r="AB473" s="3"/>
      <c r="AC473" s="3"/>
      <c r="AD473" s="3"/>
    </row>
    <row r="474" spans="6:30" ht="12.75">
      <c r="F474" s="1"/>
      <c r="H474" s="1"/>
      <c r="I474" s="2"/>
      <c r="J474" s="3"/>
      <c r="K474" s="2"/>
      <c r="L474" s="3"/>
      <c r="M474" s="3"/>
      <c r="N474" s="3"/>
      <c r="O474" s="2"/>
      <c r="P474" s="3"/>
      <c r="Q474" s="3"/>
      <c r="R474" s="2"/>
      <c r="S474" s="3"/>
      <c r="T474" s="2"/>
      <c r="U474" s="3"/>
      <c r="V474" s="2"/>
      <c r="W474" s="3"/>
      <c r="X474" s="3"/>
      <c r="Y474" s="2"/>
      <c r="Z474" s="3"/>
      <c r="AA474" s="3"/>
      <c r="AB474" s="3"/>
      <c r="AC474" s="3"/>
      <c r="AD474" s="3"/>
    </row>
    <row r="475" spans="6:30" ht="12.75">
      <c r="F475" s="1"/>
      <c r="H475" s="1"/>
      <c r="I475" s="2"/>
      <c r="J475" s="3"/>
      <c r="K475" s="2"/>
      <c r="L475" s="3"/>
      <c r="M475" s="3"/>
      <c r="N475" s="3"/>
      <c r="O475" s="2"/>
      <c r="P475" s="3"/>
      <c r="Q475" s="3"/>
      <c r="R475" s="2"/>
      <c r="S475" s="3"/>
      <c r="T475" s="2"/>
      <c r="U475" s="3"/>
      <c r="V475" s="2"/>
      <c r="W475" s="3"/>
      <c r="X475" s="3"/>
      <c r="Y475" s="2"/>
      <c r="Z475" s="3"/>
      <c r="AA475" s="3"/>
      <c r="AB475" s="3"/>
      <c r="AC475" s="3"/>
      <c r="AD475" s="3"/>
    </row>
    <row r="476" spans="6:30" ht="12.75">
      <c r="F476" s="1"/>
      <c r="H476" s="1"/>
      <c r="I476" s="2"/>
      <c r="J476" s="3"/>
      <c r="K476" s="2"/>
      <c r="L476" s="3"/>
      <c r="M476" s="3"/>
      <c r="N476" s="3"/>
      <c r="O476" s="2"/>
      <c r="P476" s="3"/>
      <c r="Q476" s="3"/>
      <c r="R476" s="2"/>
      <c r="S476" s="3"/>
      <c r="T476" s="2"/>
      <c r="U476" s="3"/>
      <c r="V476" s="2"/>
      <c r="W476" s="3"/>
      <c r="X476" s="3"/>
      <c r="Y476" s="2"/>
      <c r="Z476" s="3"/>
      <c r="AA476" s="3"/>
      <c r="AB476" s="3"/>
      <c r="AC476" s="3"/>
      <c r="AD476" s="3"/>
    </row>
    <row r="477" spans="6:30" ht="12.75">
      <c r="F477" s="1"/>
      <c r="H477" s="1"/>
      <c r="I477" s="2"/>
      <c r="J477" s="3"/>
      <c r="K477" s="2"/>
      <c r="L477" s="3"/>
      <c r="M477" s="3"/>
      <c r="N477" s="3"/>
      <c r="O477" s="2"/>
      <c r="P477" s="3"/>
      <c r="Q477" s="3"/>
      <c r="R477" s="2"/>
      <c r="S477" s="3"/>
      <c r="T477" s="2"/>
      <c r="U477" s="3"/>
      <c r="V477" s="2"/>
      <c r="W477" s="3"/>
      <c r="X477" s="3"/>
      <c r="Y477" s="2"/>
      <c r="Z477" s="3"/>
      <c r="AA477" s="3"/>
      <c r="AB477" s="3"/>
      <c r="AC477" s="3"/>
      <c r="AD477" s="3"/>
    </row>
    <row r="478" spans="6:30" ht="12.75">
      <c r="F478" s="1"/>
      <c r="H478" s="1"/>
      <c r="I478" s="2"/>
      <c r="J478" s="3"/>
      <c r="K478" s="2"/>
      <c r="L478" s="3"/>
      <c r="M478" s="3"/>
      <c r="N478" s="3"/>
      <c r="O478" s="2"/>
      <c r="P478" s="3"/>
      <c r="Q478" s="3"/>
      <c r="R478" s="2"/>
      <c r="S478" s="3"/>
      <c r="T478" s="2"/>
      <c r="U478" s="3"/>
      <c r="V478" s="2"/>
      <c r="W478" s="3"/>
      <c r="X478" s="3"/>
      <c r="Y478" s="2"/>
      <c r="Z478" s="3"/>
      <c r="AA478" s="3"/>
      <c r="AB478" s="3"/>
      <c r="AC478" s="3"/>
      <c r="AD478" s="3"/>
    </row>
    <row r="479" spans="6:30" ht="12.75">
      <c r="F479" s="1"/>
      <c r="H479" s="1"/>
      <c r="I479" s="2"/>
      <c r="J479" s="3"/>
      <c r="K479" s="2"/>
      <c r="L479" s="3"/>
      <c r="M479" s="3"/>
      <c r="N479" s="3"/>
      <c r="O479" s="2"/>
      <c r="P479" s="3"/>
      <c r="Q479" s="3"/>
      <c r="R479" s="2"/>
      <c r="S479" s="3"/>
      <c r="T479" s="2"/>
      <c r="U479" s="3"/>
      <c r="V479" s="2"/>
      <c r="W479" s="3"/>
      <c r="X479" s="3"/>
      <c r="Y479" s="2"/>
      <c r="Z479" s="3"/>
      <c r="AA479" s="3"/>
      <c r="AB479" s="3"/>
      <c r="AC479" s="3"/>
      <c r="AD479" s="3"/>
    </row>
    <row r="480" spans="6:30" ht="12.75">
      <c r="F480" s="1"/>
      <c r="H480" s="1"/>
      <c r="I480" s="2"/>
      <c r="J480" s="3"/>
      <c r="K480" s="2"/>
      <c r="L480" s="3"/>
      <c r="M480" s="3"/>
      <c r="N480" s="3"/>
      <c r="O480" s="2"/>
      <c r="P480" s="3"/>
      <c r="Q480" s="3"/>
      <c r="R480" s="2"/>
      <c r="S480" s="3"/>
      <c r="T480" s="2"/>
      <c r="U480" s="3"/>
      <c r="V480" s="2"/>
      <c r="W480" s="3"/>
      <c r="X480" s="3"/>
      <c r="Y480" s="2"/>
      <c r="Z480" s="3"/>
      <c r="AA480" s="3"/>
      <c r="AB480" s="3"/>
      <c r="AC480" s="3"/>
      <c r="AD480" s="3"/>
    </row>
    <row r="481" spans="6:30" ht="12.75">
      <c r="F481" s="1"/>
      <c r="H481" s="1"/>
      <c r="I481" s="2"/>
      <c r="J481" s="3"/>
      <c r="K481" s="2"/>
      <c r="L481" s="3"/>
      <c r="M481" s="3"/>
      <c r="N481" s="3"/>
      <c r="O481" s="2"/>
      <c r="P481" s="3"/>
      <c r="Q481" s="3"/>
      <c r="R481" s="2"/>
      <c r="S481" s="3"/>
      <c r="T481" s="2"/>
      <c r="U481" s="3"/>
      <c r="V481" s="2"/>
      <c r="W481" s="3"/>
      <c r="X481" s="3"/>
      <c r="Y481" s="2"/>
      <c r="Z481" s="3"/>
      <c r="AA481" s="3"/>
      <c r="AB481" s="3"/>
      <c r="AC481" s="3"/>
      <c r="AD481" s="3"/>
    </row>
    <row r="482" spans="6:30" ht="12.75">
      <c r="F482" s="1"/>
      <c r="H482" s="1"/>
      <c r="I482" s="2"/>
      <c r="J482" s="3"/>
      <c r="K482" s="2"/>
      <c r="L482" s="3"/>
      <c r="M482" s="3"/>
      <c r="N482" s="3"/>
      <c r="O482" s="2"/>
      <c r="P482" s="3"/>
      <c r="Q482" s="3"/>
      <c r="R482" s="2"/>
      <c r="S482" s="3"/>
      <c r="T482" s="2"/>
      <c r="U482" s="3"/>
      <c r="V482" s="2"/>
      <c r="W482" s="3"/>
      <c r="X482" s="3"/>
      <c r="Y482" s="2"/>
      <c r="Z482" s="3"/>
      <c r="AA482" s="3"/>
      <c r="AB482" s="3"/>
      <c r="AC482" s="3"/>
      <c r="AD482" s="3"/>
    </row>
    <row r="483" spans="6:30" ht="12.75">
      <c r="F483" s="1"/>
      <c r="H483" s="1"/>
      <c r="I483" s="2"/>
      <c r="J483" s="3"/>
      <c r="K483" s="2"/>
      <c r="L483" s="3"/>
      <c r="M483" s="3"/>
      <c r="N483" s="3"/>
      <c r="O483" s="2"/>
      <c r="P483" s="3"/>
      <c r="Q483" s="3"/>
      <c r="R483" s="2"/>
      <c r="S483" s="3"/>
      <c r="T483" s="2"/>
      <c r="U483" s="3"/>
      <c r="V483" s="2"/>
      <c r="W483" s="3"/>
      <c r="X483" s="3"/>
      <c r="Y483" s="2"/>
      <c r="Z483" s="3"/>
      <c r="AA483" s="3"/>
      <c r="AB483" s="3"/>
      <c r="AC483" s="3"/>
      <c r="AD483" s="3"/>
    </row>
    <row r="484" spans="6:30" ht="12.75">
      <c r="F484" s="1"/>
      <c r="H484" s="1"/>
      <c r="I484" s="2"/>
      <c r="J484" s="3"/>
      <c r="K484" s="2"/>
      <c r="L484" s="3"/>
      <c r="M484" s="3"/>
      <c r="N484" s="3"/>
      <c r="O484" s="2"/>
      <c r="P484" s="3"/>
      <c r="Q484" s="3"/>
      <c r="R484" s="2"/>
      <c r="S484" s="3"/>
      <c r="T484" s="2"/>
      <c r="U484" s="3"/>
      <c r="V484" s="2"/>
      <c r="W484" s="3"/>
      <c r="X484" s="3"/>
      <c r="Y484" s="2"/>
      <c r="Z484" s="3"/>
      <c r="AA484" s="3"/>
      <c r="AB484" s="3"/>
      <c r="AC484" s="3"/>
      <c r="AD484" s="3"/>
    </row>
    <row r="485" spans="6:30" ht="12.75">
      <c r="F485" s="1"/>
      <c r="H485" s="1"/>
      <c r="I485" s="2"/>
      <c r="J485" s="3"/>
      <c r="K485" s="2"/>
      <c r="L485" s="3"/>
      <c r="M485" s="3"/>
      <c r="N485" s="3"/>
      <c r="O485" s="2"/>
      <c r="P485" s="3"/>
      <c r="Q485" s="3"/>
      <c r="R485" s="2"/>
      <c r="S485" s="3"/>
      <c r="T485" s="2"/>
      <c r="U485" s="3"/>
      <c r="V485" s="2"/>
      <c r="W485" s="3"/>
      <c r="X485" s="3"/>
      <c r="Y485" s="2"/>
      <c r="Z485" s="3"/>
      <c r="AA485" s="3"/>
      <c r="AB485" s="3"/>
      <c r="AC485" s="3"/>
      <c r="AD485" s="3"/>
    </row>
    <row r="486" spans="6:30" ht="12.75">
      <c r="F486" s="1"/>
      <c r="H486" s="1"/>
      <c r="I486" s="2"/>
      <c r="J486" s="3"/>
      <c r="K486" s="2"/>
      <c r="L486" s="3"/>
      <c r="M486" s="3"/>
      <c r="N486" s="3"/>
      <c r="O486" s="2"/>
      <c r="P486" s="3"/>
      <c r="Q486" s="3"/>
      <c r="R486" s="2"/>
      <c r="S486" s="3"/>
      <c r="T486" s="2"/>
      <c r="U486" s="3"/>
      <c r="V486" s="2"/>
      <c r="W486" s="3"/>
      <c r="X486" s="3"/>
      <c r="Y486" s="2"/>
      <c r="Z486" s="3"/>
      <c r="AA486" s="3"/>
      <c r="AB486" s="3"/>
      <c r="AC486" s="3"/>
      <c r="AD486" s="3"/>
    </row>
    <row r="487" spans="6:30" ht="12.75">
      <c r="F487" s="1"/>
      <c r="H487" s="1"/>
      <c r="I487" s="2"/>
      <c r="J487" s="3"/>
      <c r="K487" s="2"/>
      <c r="L487" s="3"/>
      <c r="M487" s="3"/>
      <c r="N487" s="3"/>
      <c r="O487" s="2"/>
      <c r="P487" s="3"/>
      <c r="Q487" s="3"/>
      <c r="R487" s="2"/>
      <c r="S487" s="3"/>
      <c r="T487" s="2"/>
      <c r="U487" s="3"/>
      <c r="V487" s="2"/>
      <c r="W487" s="3"/>
      <c r="X487" s="3"/>
      <c r="Y487" s="2"/>
      <c r="Z487" s="3"/>
      <c r="AA487" s="3"/>
      <c r="AB487" s="3"/>
      <c r="AC487" s="3"/>
      <c r="AD487" s="3"/>
    </row>
    <row r="488" spans="6:30" ht="12.75">
      <c r="F488" s="1"/>
      <c r="H488" s="1"/>
      <c r="I488" s="2"/>
      <c r="J488" s="3"/>
      <c r="K488" s="2"/>
      <c r="L488" s="3"/>
      <c r="M488" s="3"/>
      <c r="N488" s="3"/>
      <c r="O488" s="2"/>
      <c r="P488" s="3"/>
      <c r="Q488" s="3"/>
      <c r="R488" s="2"/>
      <c r="S488" s="3"/>
      <c r="T488" s="2"/>
      <c r="U488" s="3"/>
      <c r="V488" s="2"/>
      <c r="W488" s="3"/>
      <c r="X488" s="3"/>
      <c r="Y488" s="2"/>
      <c r="Z488" s="3"/>
      <c r="AA488" s="3"/>
      <c r="AB488" s="3"/>
      <c r="AC488" s="3"/>
      <c r="AD488" s="3"/>
    </row>
    <row r="489" spans="6:30" ht="12.75">
      <c r="F489" s="1"/>
      <c r="H489" s="1"/>
      <c r="I489" s="2"/>
      <c r="J489" s="3"/>
      <c r="K489" s="2"/>
      <c r="L489" s="3"/>
      <c r="M489" s="3"/>
      <c r="N489" s="3"/>
      <c r="O489" s="2"/>
      <c r="P489" s="3"/>
      <c r="Q489" s="3"/>
      <c r="R489" s="2"/>
      <c r="S489" s="3"/>
      <c r="T489" s="2"/>
      <c r="U489" s="3"/>
      <c r="V489" s="2"/>
      <c r="W489" s="3"/>
      <c r="X489" s="3"/>
      <c r="Y489" s="2"/>
      <c r="Z489" s="3"/>
      <c r="AA489" s="3"/>
      <c r="AB489" s="3"/>
      <c r="AC489" s="3"/>
      <c r="AD489" s="3"/>
    </row>
    <row r="490" spans="6:30" ht="12.75">
      <c r="F490" s="1"/>
      <c r="H490" s="1"/>
      <c r="I490" s="2"/>
      <c r="J490" s="3"/>
      <c r="K490" s="2"/>
      <c r="L490" s="3"/>
      <c r="M490" s="3"/>
      <c r="N490" s="3"/>
      <c r="O490" s="2"/>
      <c r="P490" s="3"/>
      <c r="Q490" s="3"/>
      <c r="R490" s="2"/>
      <c r="S490" s="3"/>
      <c r="T490" s="2"/>
      <c r="U490" s="3"/>
      <c r="V490" s="2"/>
      <c r="W490" s="3"/>
      <c r="X490" s="3"/>
      <c r="Y490" s="2"/>
      <c r="Z490" s="3"/>
      <c r="AA490" s="3"/>
      <c r="AB490" s="3"/>
      <c r="AC490" s="3"/>
      <c r="AD490" s="3"/>
    </row>
    <row r="491" spans="6:30" ht="12.75">
      <c r="F491" s="1"/>
      <c r="H491" s="1"/>
      <c r="I491" s="2"/>
      <c r="J491" s="3"/>
      <c r="K491" s="2"/>
      <c r="L491" s="3"/>
      <c r="M491" s="3"/>
      <c r="N491" s="3"/>
      <c r="O491" s="2"/>
      <c r="P491" s="3"/>
      <c r="Q491" s="3"/>
      <c r="R491" s="2"/>
      <c r="S491" s="3"/>
      <c r="T491" s="2"/>
      <c r="U491" s="3"/>
      <c r="V491" s="2"/>
      <c r="W491" s="3"/>
      <c r="X491" s="3"/>
      <c r="Y491" s="2"/>
      <c r="Z491" s="3"/>
      <c r="AA491" s="3"/>
      <c r="AB491" s="3"/>
      <c r="AC491" s="3"/>
      <c r="AD491" s="3"/>
    </row>
    <row r="492" spans="6:30" ht="12.75">
      <c r="F492" s="1"/>
      <c r="H492" s="1"/>
      <c r="I492" s="2"/>
      <c r="J492" s="3"/>
      <c r="K492" s="2"/>
      <c r="L492" s="3"/>
      <c r="M492" s="3"/>
      <c r="N492" s="3"/>
      <c r="O492" s="2"/>
      <c r="P492" s="3"/>
      <c r="Q492" s="3"/>
      <c r="R492" s="2"/>
      <c r="S492" s="3"/>
      <c r="T492" s="2"/>
      <c r="U492" s="3"/>
      <c r="V492" s="2"/>
      <c r="W492" s="3"/>
      <c r="X492" s="3"/>
      <c r="Y492" s="2"/>
      <c r="Z492" s="3"/>
      <c r="AA492" s="3"/>
      <c r="AB492" s="3"/>
      <c r="AC492" s="3"/>
      <c r="AD492" s="3"/>
    </row>
    <row r="493" spans="6:30" ht="12.75">
      <c r="F493" s="1"/>
      <c r="H493" s="1"/>
      <c r="I493" s="2"/>
      <c r="J493" s="3"/>
      <c r="K493" s="2"/>
      <c r="L493" s="3"/>
      <c r="M493" s="3"/>
      <c r="N493" s="3"/>
      <c r="O493" s="2"/>
      <c r="P493" s="3"/>
      <c r="Q493" s="3"/>
      <c r="R493" s="2"/>
      <c r="S493" s="3"/>
      <c r="T493" s="2"/>
      <c r="U493" s="3"/>
      <c r="V493" s="2"/>
      <c r="W493" s="3"/>
      <c r="X493" s="3"/>
      <c r="Y493" s="2"/>
      <c r="Z493" s="3"/>
      <c r="AA493" s="3"/>
      <c r="AB493" s="3"/>
      <c r="AC493" s="3"/>
      <c r="AD493" s="3"/>
    </row>
    <row r="494" spans="6:30" ht="12.75">
      <c r="F494" s="1"/>
      <c r="H494" s="1"/>
      <c r="I494" s="2"/>
      <c r="J494" s="3"/>
      <c r="K494" s="2"/>
      <c r="L494" s="3"/>
      <c r="M494" s="3"/>
      <c r="N494" s="3"/>
      <c r="O494" s="2"/>
      <c r="P494" s="3"/>
      <c r="Q494" s="3"/>
      <c r="R494" s="2"/>
      <c r="S494" s="3"/>
      <c r="T494" s="2"/>
      <c r="U494" s="3"/>
      <c r="V494" s="2"/>
      <c r="W494" s="3"/>
      <c r="X494" s="3"/>
      <c r="Y494" s="2"/>
      <c r="Z494" s="3"/>
      <c r="AA494" s="3"/>
      <c r="AB494" s="3"/>
      <c r="AC494" s="3"/>
      <c r="AD494" s="3"/>
    </row>
    <row r="495" spans="6:30" ht="12.75">
      <c r="F495" s="1"/>
      <c r="H495" s="1"/>
      <c r="I495" s="2"/>
      <c r="J495" s="3"/>
      <c r="K495" s="2"/>
      <c r="L495" s="3"/>
      <c r="M495" s="3"/>
      <c r="N495" s="3"/>
      <c r="O495" s="2"/>
      <c r="P495" s="3"/>
      <c r="Q495" s="3"/>
      <c r="R495" s="2"/>
      <c r="S495" s="3"/>
      <c r="T495" s="2"/>
      <c r="U495" s="3"/>
      <c r="V495" s="2"/>
      <c r="W495" s="3"/>
      <c r="X495" s="3"/>
      <c r="Y495" s="2"/>
      <c r="Z495" s="3"/>
      <c r="AA495" s="3"/>
      <c r="AB495" s="3"/>
      <c r="AC495" s="3"/>
      <c r="AD495" s="3"/>
    </row>
    <row r="496" spans="6:30" ht="12.75">
      <c r="F496" s="1"/>
      <c r="H496" s="1"/>
      <c r="I496" s="2"/>
      <c r="J496" s="3"/>
      <c r="K496" s="2"/>
      <c r="L496" s="3"/>
      <c r="M496" s="3"/>
      <c r="N496" s="3"/>
      <c r="O496" s="2"/>
      <c r="P496" s="3"/>
      <c r="Q496" s="3"/>
      <c r="R496" s="2"/>
      <c r="S496" s="3"/>
      <c r="T496" s="2"/>
      <c r="U496" s="3"/>
      <c r="V496" s="2"/>
      <c r="W496" s="3"/>
      <c r="X496" s="3"/>
      <c r="Y496" s="2"/>
      <c r="Z496" s="3"/>
      <c r="AA496" s="3"/>
      <c r="AB496" s="3"/>
      <c r="AC496" s="3"/>
      <c r="AD496" s="3"/>
    </row>
    <row r="497" spans="6:30" ht="12.75">
      <c r="F497" s="1"/>
      <c r="H497" s="1"/>
      <c r="I497" s="2"/>
      <c r="J497" s="3"/>
      <c r="K497" s="2"/>
      <c r="L497" s="3"/>
      <c r="M497" s="3"/>
      <c r="N497" s="3"/>
      <c r="O497" s="2"/>
      <c r="P497" s="3"/>
      <c r="Q497" s="3"/>
      <c r="R497" s="2"/>
      <c r="S497" s="3"/>
      <c r="T497" s="2"/>
      <c r="U497" s="3"/>
      <c r="V497" s="2"/>
      <c r="W497" s="3"/>
      <c r="X497" s="3"/>
      <c r="Y497" s="2"/>
      <c r="Z497" s="3"/>
      <c r="AA497" s="3"/>
      <c r="AB497" s="3"/>
      <c r="AC497" s="3"/>
      <c r="AD497" s="3"/>
    </row>
    <row r="498" spans="6:30" ht="12.75">
      <c r="F498" s="1"/>
      <c r="H498" s="1"/>
      <c r="I498" s="2"/>
      <c r="J498" s="3"/>
      <c r="K498" s="2"/>
      <c r="L498" s="3"/>
      <c r="M498" s="3"/>
      <c r="N498" s="3"/>
      <c r="O498" s="2"/>
      <c r="P498" s="3"/>
      <c r="Q498" s="3"/>
      <c r="R498" s="2"/>
      <c r="S498" s="3"/>
      <c r="T498" s="2"/>
      <c r="U498" s="3"/>
      <c r="V498" s="2"/>
      <c r="W498" s="3"/>
      <c r="X498" s="3"/>
      <c r="Y498" s="2"/>
      <c r="Z498" s="3"/>
      <c r="AA498" s="3"/>
      <c r="AB498" s="3"/>
      <c r="AC498" s="3"/>
      <c r="AD498" s="3"/>
    </row>
    <row r="499" spans="6:30" ht="12.75">
      <c r="F499" s="1"/>
      <c r="H499" s="1"/>
      <c r="I499" s="2"/>
      <c r="J499" s="3"/>
      <c r="K499" s="2"/>
      <c r="L499" s="3"/>
      <c r="M499" s="3"/>
      <c r="N499" s="3"/>
      <c r="O499" s="2"/>
      <c r="P499" s="3"/>
      <c r="Q499" s="3"/>
      <c r="R499" s="2"/>
      <c r="S499" s="3"/>
      <c r="T499" s="2"/>
      <c r="U499" s="3"/>
      <c r="V499" s="2"/>
      <c r="W499" s="3"/>
      <c r="X499" s="3"/>
      <c r="Y499" s="2"/>
      <c r="Z499" s="3"/>
      <c r="AA499" s="3"/>
      <c r="AB499" s="3"/>
      <c r="AC499" s="3"/>
      <c r="AD499" s="3"/>
    </row>
    <row r="500" spans="6:30" ht="12.75">
      <c r="F500" s="1"/>
      <c r="H500" s="1"/>
      <c r="I500" s="2"/>
      <c r="J500" s="3"/>
      <c r="K500" s="2"/>
      <c r="L500" s="3"/>
      <c r="M500" s="3"/>
      <c r="N500" s="3"/>
      <c r="O500" s="2"/>
      <c r="P500" s="3"/>
      <c r="Q500" s="3"/>
      <c r="R500" s="2"/>
      <c r="S500" s="3"/>
      <c r="T500" s="2"/>
      <c r="U500" s="3"/>
      <c r="V500" s="2"/>
      <c r="W500" s="3"/>
      <c r="X500" s="3"/>
      <c r="Y500" s="2"/>
      <c r="Z500" s="3"/>
      <c r="AA500" s="3"/>
      <c r="AB500" s="3"/>
      <c r="AC500" s="3"/>
      <c r="AD500" s="3"/>
    </row>
    <row r="501" spans="6:30" ht="12.75">
      <c r="F501" s="1"/>
      <c r="H501" s="1"/>
      <c r="I501" s="2"/>
      <c r="J501" s="3"/>
      <c r="K501" s="2"/>
      <c r="L501" s="3"/>
      <c r="M501" s="3"/>
      <c r="N501" s="3"/>
      <c r="O501" s="2"/>
      <c r="P501" s="3"/>
      <c r="Q501" s="3"/>
      <c r="R501" s="2"/>
      <c r="S501" s="3"/>
      <c r="T501" s="2"/>
      <c r="U501" s="3"/>
      <c r="V501" s="2"/>
      <c r="W501" s="3"/>
      <c r="X501" s="3"/>
      <c r="Y501" s="2"/>
      <c r="Z501" s="3"/>
      <c r="AA501" s="3"/>
      <c r="AB501" s="3"/>
      <c r="AC501" s="3"/>
      <c r="AD501" s="3"/>
    </row>
    <row r="502" spans="6:30" ht="12.75">
      <c r="F502" s="1"/>
      <c r="H502" s="1"/>
      <c r="I502" s="2"/>
      <c r="J502" s="3"/>
      <c r="K502" s="2"/>
      <c r="L502" s="3"/>
      <c r="M502" s="3"/>
      <c r="N502" s="3"/>
      <c r="O502" s="2"/>
      <c r="P502" s="3"/>
      <c r="Q502" s="3"/>
      <c r="R502" s="2"/>
      <c r="S502" s="3"/>
      <c r="T502" s="2"/>
      <c r="U502" s="3"/>
      <c r="V502" s="2"/>
      <c r="W502" s="3"/>
      <c r="X502" s="3"/>
      <c r="Y502" s="2"/>
      <c r="Z502" s="3"/>
      <c r="AA502" s="3"/>
      <c r="AB502" s="3"/>
      <c r="AC502" s="3"/>
      <c r="AD502" s="3"/>
    </row>
    <row r="503" spans="6:30" ht="12.75">
      <c r="F503" s="1"/>
      <c r="H503" s="1"/>
      <c r="I503" s="2"/>
      <c r="J503" s="3"/>
      <c r="K503" s="2"/>
      <c r="L503" s="3"/>
      <c r="M503" s="3"/>
      <c r="N503" s="3"/>
      <c r="O503" s="2"/>
      <c r="P503" s="3"/>
      <c r="Q503" s="3"/>
      <c r="R503" s="2"/>
      <c r="S503" s="3"/>
      <c r="T503" s="2"/>
      <c r="U503" s="3"/>
      <c r="V503" s="2"/>
      <c r="W503" s="3"/>
      <c r="X503" s="3"/>
      <c r="Y503" s="2"/>
      <c r="Z503" s="3"/>
      <c r="AA503" s="3"/>
      <c r="AB503" s="3"/>
      <c r="AC503" s="3"/>
      <c r="AD503" s="3"/>
    </row>
    <row r="504" spans="6:30" ht="12.75">
      <c r="F504" s="1"/>
      <c r="H504" s="1"/>
      <c r="I504" s="2"/>
      <c r="J504" s="3"/>
      <c r="K504" s="2"/>
      <c r="L504" s="3"/>
      <c r="M504" s="3"/>
      <c r="N504" s="3"/>
      <c r="O504" s="2"/>
      <c r="P504" s="3"/>
      <c r="Q504" s="3"/>
      <c r="R504" s="2"/>
      <c r="S504" s="3"/>
      <c r="T504" s="2"/>
      <c r="U504" s="3"/>
      <c r="V504" s="2"/>
      <c r="W504" s="3"/>
      <c r="X504" s="3"/>
      <c r="Y504" s="2"/>
      <c r="Z504" s="3"/>
      <c r="AA504" s="3"/>
      <c r="AB504" s="3"/>
      <c r="AC504" s="3"/>
      <c r="AD504" s="3"/>
    </row>
    <row r="505" spans="6:30" ht="12.75">
      <c r="F505" s="1"/>
      <c r="H505" s="1"/>
      <c r="I505" s="2"/>
      <c r="J505" s="3"/>
      <c r="K505" s="2"/>
      <c r="L505" s="3"/>
      <c r="M505" s="3"/>
      <c r="N505" s="3"/>
      <c r="O505" s="2"/>
      <c r="P505" s="3"/>
      <c r="Q505" s="3"/>
      <c r="R505" s="2"/>
      <c r="S505" s="3"/>
      <c r="T505" s="2"/>
      <c r="U505" s="3"/>
      <c r="V505" s="2"/>
      <c r="W505" s="3"/>
      <c r="X505" s="3"/>
      <c r="Y505" s="2"/>
      <c r="Z505" s="3"/>
      <c r="AA505" s="3"/>
      <c r="AB505" s="3"/>
      <c r="AC505" s="3"/>
      <c r="AD505" s="3"/>
    </row>
    <row r="506" spans="6:30" ht="12.75">
      <c r="F506" s="1"/>
      <c r="H506" s="1"/>
      <c r="I506" s="2"/>
      <c r="J506" s="3"/>
      <c r="K506" s="2"/>
      <c r="L506" s="3"/>
      <c r="M506" s="3"/>
      <c r="N506" s="3"/>
      <c r="O506" s="2"/>
      <c r="P506" s="3"/>
      <c r="Q506" s="3"/>
      <c r="R506" s="2"/>
      <c r="S506" s="3"/>
      <c r="T506" s="2"/>
      <c r="U506" s="3"/>
      <c r="V506" s="2"/>
      <c r="W506" s="3"/>
      <c r="X506" s="3"/>
      <c r="Y506" s="2"/>
      <c r="Z506" s="3"/>
      <c r="AA506" s="3"/>
      <c r="AB506" s="3"/>
      <c r="AC506" s="3"/>
      <c r="AD506" s="3"/>
    </row>
    <row r="507" spans="6:30" ht="12.75">
      <c r="F507" s="1"/>
      <c r="H507" s="1"/>
      <c r="I507" s="2"/>
      <c r="J507" s="3"/>
      <c r="K507" s="2"/>
      <c r="L507" s="3"/>
      <c r="M507" s="3"/>
      <c r="N507" s="3"/>
      <c r="O507" s="2"/>
      <c r="P507" s="3"/>
      <c r="Q507" s="3"/>
      <c r="R507" s="2"/>
      <c r="S507" s="3"/>
      <c r="T507" s="2"/>
      <c r="U507" s="3"/>
      <c r="V507" s="2"/>
      <c r="W507" s="3"/>
      <c r="X507" s="3"/>
      <c r="Y507" s="2"/>
      <c r="Z507" s="3"/>
      <c r="AA507" s="3"/>
      <c r="AB507" s="3"/>
      <c r="AC507" s="3"/>
      <c r="AD507" s="3"/>
    </row>
    <row r="508" spans="6:30" ht="12.75">
      <c r="F508" s="1"/>
      <c r="H508" s="1"/>
      <c r="I508" s="2"/>
      <c r="J508" s="3"/>
      <c r="K508" s="2"/>
      <c r="L508" s="3"/>
      <c r="M508" s="3"/>
      <c r="N508" s="3"/>
      <c r="O508" s="2"/>
      <c r="P508" s="3"/>
      <c r="Q508" s="3"/>
      <c r="R508" s="2"/>
      <c r="S508" s="3"/>
      <c r="T508" s="2"/>
      <c r="U508" s="3"/>
      <c r="V508" s="2"/>
      <c r="W508" s="3"/>
      <c r="X508" s="3"/>
      <c r="Y508" s="2"/>
      <c r="Z508" s="3"/>
      <c r="AA508" s="3"/>
      <c r="AB508" s="3"/>
      <c r="AC508" s="3"/>
      <c r="AD508" s="3"/>
    </row>
    <row r="509" spans="6:30" ht="12.75">
      <c r="F509" s="1"/>
      <c r="H509" s="1"/>
      <c r="I509" s="2"/>
      <c r="J509" s="3"/>
      <c r="K509" s="2"/>
      <c r="L509" s="3"/>
      <c r="M509" s="3"/>
      <c r="N509" s="3"/>
      <c r="O509" s="2"/>
      <c r="P509" s="3"/>
      <c r="Q509" s="3"/>
      <c r="R509" s="2"/>
      <c r="S509" s="3"/>
      <c r="T509" s="2"/>
      <c r="U509" s="3"/>
      <c r="V509" s="2"/>
      <c r="W509" s="3"/>
      <c r="X509" s="3"/>
      <c r="Y509" s="2"/>
      <c r="Z509" s="3"/>
      <c r="AA509" s="3"/>
      <c r="AB509" s="3"/>
      <c r="AC509" s="3"/>
      <c r="AD509" s="3"/>
    </row>
    <row r="510" spans="6:30" ht="12.75">
      <c r="F510" s="1"/>
      <c r="H510" s="1"/>
      <c r="I510" s="2"/>
      <c r="J510" s="3"/>
      <c r="K510" s="2"/>
      <c r="L510" s="3"/>
      <c r="M510" s="3"/>
      <c r="N510" s="3"/>
      <c r="O510" s="2"/>
      <c r="P510" s="3"/>
      <c r="Q510" s="3"/>
      <c r="R510" s="2"/>
      <c r="S510" s="3"/>
      <c r="T510" s="2"/>
      <c r="U510" s="3"/>
      <c r="V510" s="2"/>
      <c r="W510" s="3"/>
      <c r="X510" s="3"/>
      <c r="Y510" s="2"/>
      <c r="Z510" s="3"/>
      <c r="AA510" s="3"/>
      <c r="AB510" s="3"/>
      <c r="AC510" s="3"/>
      <c r="AD510" s="3"/>
    </row>
    <row r="511" spans="6:30" ht="12.75">
      <c r="F511" s="1"/>
      <c r="H511" s="1"/>
      <c r="I511" s="2"/>
      <c r="J511" s="3"/>
      <c r="K511" s="2"/>
      <c r="L511" s="3"/>
      <c r="M511" s="3"/>
      <c r="N511" s="3"/>
      <c r="O511" s="2"/>
      <c r="P511" s="3"/>
      <c r="Q511" s="3"/>
      <c r="R511" s="2"/>
      <c r="S511" s="3"/>
      <c r="T511" s="2"/>
      <c r="U511" s="3"/>
      <c r="V511" s="2"/>
      <c r="W511" s="3"/>
      <c r="X511" s="3"/>
      <c r="Y511" s="2"/>
      <c r="Z511" s="3"/>
      <c r="AA511" s="3"/>
      <c r="AB511" s="3"/>
      <c r="AC511" s="3"/>
      <c r="AD511" s="3"/>
    </row>
    <row r="512" spans="6:30" ht="12.75">
      <c r="F512" s="1"/>
      <c r="H512" s="1"/>
      <c r="I512" s="2"/>
      <c r="J512" s="3"/>
      <c r="K512" s="2"/>
      <c r="L512" s="3"/>
      <c r="M512" s="3"/>
      <c r="N512" s="3"/>
      <c r="O512" s="2"/>
      <c r="P512" s="3"/>
      <c r="Q512" s="3"/>
      <c r="R512" s="2"/>
      <c r="S512" s="3"/>
      <c r="T512" s="2"/>
      <c r="U512" s="3"/>
      <c r="V512" s="2"/>
      <c r="W512" s="3"/>
      <c r="X512" s="3"/>
      <c r="Y512" s="2"/>
      <c r="Z512" s="3"/>
      <c r="AA512" s="3"/>
      <c r="AB512" s="3"/>
      <c r="AC512" s="3"/>
      <c r="AD512" s="3"/>
    </row>
    <row r="513" spans="6:30" ht="12.75">
      <c r="F513" s="1"/>
      <c r="H513" s="1"/>
      <c r="I513" s="2"/>
      <c r="J513" s="3"/>
      <c r="K513" s="2"/>
      <c r="L513" s="3"/>
      <c r="M513" s="3"/>
      <c r="N513" s="3"/>
      <c r="O513" s="2"/>
      <c r="P513" s="3"/>
      <c r="Q513" s="3"/>
      <c r="R513" s="2"/>
      <c r="S513" s="3"/>
      <c r="T513" s="2"/>
      <c r="U513" s="3"/>
      <c r="V513" s="2"/>
      <c r="W513" s="3"/>
      <c r="X513" s="3"/>
      <c r="Y513" s="2"/>
      <c r="Z513" s="3"/>
      <c r="AA513" s="3"/>
      <c r="AB513" s="3"/>
      <c r="AC513" s="3"/>
      <c r="AD513" s="3"/>
    </row>
    <row r="514" spans="6:30" ht="12.75">
      <c r="F514" s="1"/>
      <c r="H514" s="1"/>
      <c r="I514" s="2"/>
      <c r="J514" s="3"/>
      <c r="K514" s="2"/>
      <c r="L514" s="3"/>
      <c r="M514" s="3"/>
      <c r="N514" s="3"/>
      <c r="O514" s="2"/>
      <c r="P514" s="3"/>
      <c r="Q514" s="3"/>
      <c r="R514" s="2"/>
      <c r="S514" s="3"/>
      <c r="T514" s="2"/>
      <c r="U514" s="3"/>
      <c r="V514" s="2"/>
      <c r="W514" s="3"/>
      <c r="X514" s="3"/>
      <c r="Y514" s="2"/>
      <c r="Z514" s="3"/>
      <c r="AA514" s="3"/>
      <c r="AB514" s="3"/>
      <c r="AC514" s="3"/>
      <c r="AD514" s="3"/>
    </row>
    <row r="515" spans="6:30" ht="12.75">
      <c r="F515" s="1"/>
      <c r="H515" s="1"/>
      <c r="I515" s="2"/>
      <c r="J515" s="3"/>
      <c r="K515" s="2"/>
      <c r="L515" s="3"/>
      <c r="M515" s="3"/>
      <c r="N515" s="3"/>
      <c r="O515" s="2"/>
      <c r="P515" s="3"/>
      <c r="Q515" s="3"/>
      <c r="R515" s="2"/>
      <c r="S515" s="3"/>
      <c r="T515" s="2"/>
      <c r="U515" s="3"/>
      <c r="V515" s="2"/>
      <c r="W515" s="3"/>
      <c r="X515" s="3"/>
      <c r="Y515" s="2"/>
      <c r="Z515" s="3"/>
      <c r="AA515" s="3"/>
      <c r="AB515" s="3"/>
      <c r="AC515" s="3"/>
      <c r="AD515" s="3"/>
    </row>
    <row r="516" spans="6:30" ht="12.75">
      <c r="F516" s="1"/>
      <c r="H516" s="1"/>
      <c r="I516" s="2"/>
      <c r="J516" s="3"/>
      <c r="K516" s="2"/>
      <c r="L516" s="3"/>
      <c r="M516" s="3"/>
      <c r="N516" s="3"/>
      <c r="O516" s="2"/>
      <c r="P516" s="3"/>
      <c r="Q516" s="3"/>
      <c r="R516" s="2"/>
      <c r="S516" s="3"/>
      <c r="T516" s="2"/>
      <c r="U516" s="3"/>
      <c r="V516" s="2"/>
      <c r="W516" s="3"/>
      <c r="X516" s="3"/>
      <c r="Y516" s="2"/>
      <c r="Z516" s="3"/>
      <c r="AA516" s="3"/>
      <c r="AB516" s="3"/>
      <c r="AC516" s="3"/>
      <c r="AD516" s="3"/>
    </row>
    <row r="517" spans="6:30" ht="12.75">
      <c r="F517" s="1"/>
      <c r="H517" s="1"/>
      <c r="I517" s="2"/>
      <c r="J517" s="3"/>
      <c r="K517" s="2"/>
      <c r="L517" s="3"/>
      <c r="M517" s="3"/>
      <c r="N517" s="3"/>
      <c r="O517" s="2"/>
      <c r="P517" s="3"/>
      <c r="Q517" s="3"/>
      <c r="R517" s="2"/>
      <c r="S517" s="3"/>
      <c r="T517" s="2"/>
      <c r="U517" s="3"/>
      <c r="V517" s="2"/>
      <c r="W517" s="3"/>
      <c r="X517" s="3"/>
      <c r="Y517" s="2"/>
      <c r="Z517" s="3"/>
      <c r="AA517" s="3"/>
      <c r="AB517" s="3"/>
      <c r="AC517" s="3"/>
      <c r="AD517" s="3"/>
    </row>
    <row r="518" spans="6:30" ht="12.75">
      <c r="F518" s="1"/>
      <c r="H518" s="1"/>
      <c r="I518" s="2"/>
      <c r="J518" s="3"/>
      <c r="K518" s="2"/>
      <c r="L518" s="3"/>
      <c r="M518" s="3"/>
      <c r="N518" s="3"/>
      <c r="O518" s="2"/>
      <c r="P518" s="3"/>
      <c r="Q518" s="3"/>
      <c r="R518" s="2"/>
      <c r="S518" s="3"/>
      <c r="T518" s="2"/>
      <c r="U518" s="3"/>
      <c r="V518" s="2"/>
      <c r="W518" s="3"/>
      <c r="X518" s="3"/>
      <c r="Y518" s="2"/>
      <c r="Z518" s="3"/>
      <c r="AA518" s="3"/>
      <c r="AB518" s="3"/>
      <c r="AC518" s="3"/>
      <c r="AD518" s="3"/>
    </row>
    <row r="519" spans="6:30" ht="12.75">
      <c r="F519" s="1"/>
      <c r="H519" s="1"/>
      <c r="I519" s="2"/>
      <c r="J519" s="3"/>
      <c r="K519" s="2"/>
      <c r="L519" s="3"/>
      <c r="M519" s="3"/>
      <c r="N519" s="3"/>
      <c r="O519" s="2"/>
      <c r="P519" s="3"/>
      <c r="Q519" s="3"/>
      <c r="R519" s="2"/>
      <c r="S519" s="3"/>
      <c r="T519" s="2"/>
      <c r="U519" s="3"/>
      <c r="V519" s="2"/>
      <c r="W519" s="3"/>
      <c r="X519" s="3"/>
      <c r="Y519" s="2"/>
      <c r="Z519" s="3"/>
      <c r="AA519" s="3"/>
      <c r="AB519" s="3"/>
      <c r="AC519" s="3"/>
      <c r="AD519" s="3"/>
    </row>
    <row r="520" spans="6:30" ht="12.75">
      <c r="F520" s="1"/>
      <c r="H520" s="1"/>
      <c r="I520" s="2"/>
      <c r="J520" s="3"/>
      <c r="K520" s="2"/>
      <c r="L520" s="3"/>
      <c r="M520" s="3"/>
      <c r="N520" s="3"/>
      <c r="O520" s="2"/>
      <c r="P520" s="3"/>
      <c r="Q520" s="3"/>
      <c r="R520" s="2"/>
      <c r="S520" s="3"/>
      <c r="T520" s="2"/>
      <c r="U520" s="3"/>
      <c r="V520" s="2"/>
      <c r="W520" s="3"/>
      <c r="X520" s="3"/>
      <c r="Y520" s="2"/>
      <c r="Z520" s="3"/>
      <c r="AA520" s="3"/>
      <c r="AB520" s="3"/>
      <c r="AC520" s="3"/>
      <c r="AD520" s="3"/>
    </row>
    <row r="521" spans="6:30" ht="12.75">
      <c r="F521" s="1"/>
      <c r="H521" s="1"/>
      <c r="I521" s="2"/>
      <c r="J521" s="3"/>
      <c r="K521" s="2"/>
      <c r="L521" s="3"/>
      <c r="M521" s="3"/>
      <c r="N521" s="3"/>
      <c r="O521" s="2"/>
      <c r="P521" s="3"/>
      <c r="Q521" s="3"/>
      <c r="R521" s="2"/>
      <c r="S521" s="3"/>
      <c r="T521" s="2"/>
      <c r="U521" s="3"/>
      <c r="V521" s="2"/>
      <c r="W521" s="3"/>
      <c r="X521" s="3"/>
      <c r="Y521" s="2"/>
      <c r="Z521" s="3"/>
      <c r="AA521" s="3"/>
      <c r="AB521" s="3"/>
      <c r="AC521" s="3"/>
      <c r="AD521" s="3"/>
    </row>
    <row r="522" spans="6:30" ht="12.75">
      <c r="F522" s="1"/>
      <c r="H522" s="1"/>
      <c r="I522" s="2"/>
      <c r="J522" s="3"/>
      <c r="K522" s="2"/>
      <c r="L522" s="3"/>
      <c r="M522" s="3"/>
      <c r="N522" s="3"/>
      <c r="O522" s="2"/>
      <c r="P522" s="3"/>
      <c r="Q522" s="3"/>
      <c r="R522" s="2"/>
      <c r="S522" s="3"/>
      <c r="T522" s="2"/>
      <c r="U522" s="3"/>
      <c r="V522" s="2"/>
      <c r="W522" s="3"/>
      <c r="X522" s="3"/>
      <c r="Y522" s="2"/>
      <c r="Z522" s="3"/>
      <c r="AA522" s="3"/>
      <c r="AB522" s="3"/>
      <c r="AC522" s="3"/>
      <c r="AD522" s="3"/>
    </row>
    <row r="523" spans="6:30" ht="12.75">
      <c r="F523" s="1"/>
      <c r="H523" s="1"/>
      <c r="I523" s="2"/>
      <c r="J523" s="3"/>
      <c r="K523" s="2"/>
      <c r="L523" s="3"/>
      <c r="M523" s="3"/>
      <c r="N523" s="3"/>
      <c r="O523" s="2"/>
      <c r="P523" s="3"/>
      <c r="Q523" s="3"/>
      <c r="R523" s="2"/>
      <c r="S523" s="3"/>
      <c r="T523" s="2"/>
      <c r="U523" s="3"/>
      <c r="V523" s="2"/>
      <c r="W523" s="3"/>
      <c r="X523" s="3"/>
      <c r="Y523" s="2"/>
      <c r="Z523" s="3"/>
      <c r="AA523" s="3"/>
      <c r="AB523" s="3"/>
      <c r="AC523" s="3"/>
      <c r="AD523" s="3"/>
    </row>
    <row r="524" spans="6:30" ht="12.75">
      <c r="F524" s="1"/>
      <c r="H524" s="1"/>
      <c r="I524" s="2"/>
      <c r="J524" s="3"/>
      <c r="K524" s="2"/>
      <c r="L524" s="3"/>
      <c r="M524" s="3"/>
      <c r="N524" s="3"/>
      <c r="O524" s="2"/>
      <c r="P524" s="3"/>
      <c r="Q524" s="3"/>
      <c r="R524" s="2"/>
      <c r="S524" s="3"/>
      <c r="T524" s="2"/>
      <c r="U524" s="3"/>
      <c r="V524" s="2"/>
      <c r="W524" s="3"/>
      <c r="X524" s="3"/>
      <c r="Y524" s="2"/>
      <c r="Z524" s="3"/>
      <c r="AA524" s="3"/>
      <c r="AB524" s="3"/>
      <c r="AC524" s="3"/>
      <c r="AD524" s="3"/>
    </row>
    <row r="525" spans="6:30" ht="12.75">
      <c r="F525" s="1"/>
      <c r="H525" s="1"/>
      <c r="I525" s="2"/>
      <c r="J525" s="3"/>
      <c r="K525" s="2"/>
      <c r="L525" s="3"/>
      <c r="M525" s="3"/>
      <c r="N525" s="3"/>
      <c r="O525" s="2"/>
      <c r="P525" s="3"/>
      <c r="Q525" s="3"/>
      <c r="R525" s="2"/>
      <c r="S525" s="3"/>
      <c r="T525" s="2"/>
      <c r="U525" s="3"/>
      <c r="V525" s="2"/>
      <c r="W525" s="3"/>
      <c r="X525" s="3"/>
      <c r="Y525" s="2"/>
      <c r="Z525" s="3"/>
      <c r="AA525" s="3"/>
      <c r="AB525" s="3"/>
      <c r="AC525" s="3"/>
      <c r="AD525" s="3"/>
    </row>
    <row r="526" spans="6:30" ht="12.75">
      <c r="F526" s="1"/>
      <c r="H526" s="1"/>
      <c r="I526" s="2"/>
      <c r="J526" s="3"/>
      <c r="K526" s="2"/>
      <c r="L526" s="3"/>
      <c r="M526" s="3"/>
      <c r="N526" s="3"/>
      <c r="O526" s="2"/>
      <c r="P526" s="3"/>
      <c r="Q526" s="3"/>
      <c r="R526" s="2"/>
      <c r="S526" s="3"/>
      <c r="T526" s="2"/>
      <c r="U526" s="3"/>
      <c r="V526" s="2"/>
      <c r="W526" s="3"/>
      <c r="X526" s="3"/>
      <c r="Y526" s="2"/>
      <c r="Z526" s="3"/>
      <c r="AA526" s="3"/>
      <c r="AB526" s="3"/>
      <c r="AC526" s="3"/>
      <c r="AD526" s="3"/>
    </row>
    <row r="527" spans="6:30" ht="12.75">
      <c r="F527" s="1"/>
      <c r="H527" s="1"/>
      <c r="I527" s="2"/>
      <c r="J527" s="3"/>
      <c r="K527" s="2"/>
      <c r="L527" s="3"/>
      <c r="M527" s="3"/>
      <c r="N527" s="3"/>
      <c r="O527" s="2"/>
      <c r="P527" s="3"/>
      <c r="Q527" s="3"/>
      <c r="R527" s="2"/>
      <c r="S527" s="3"/>
      <c r="T527" s="2"/>
      <c r="U527" s="3"/>
      <c r="V527" s="2"/>
      <c r="W527" s="3"/>
      <c r="X527" s="3"/>
      <c r="Y527" s="2"/>
      <c r="Z527" s="3"/>
      <c r="AA527" s="3"/>
      <c r="AB527" s="3"/>
      <c r="AC527" s="3"/>
      <c r="AD527" s="3"/>
    </row>
    <row r="528" spans="6:30" ht="12.75">
      <c r="F528" s="1"/>
      <c r="H528" s="1"/>
      <c r="I528" s="2"/>
      <c r="J528" s="3"/>
      <c r="K528" s="2"/>
      <c r="L528" s="3"/>
      <c r="M528" s="3"/>
      <c r="N528" s="3"/>
      <c r="O528" s="2"/>
      <c r="P528" s="3"/>
      <c r="Q528" s="3"/>
      <c r="R528" s="2"/>
      <c r="S528" s="3"/>
      <c r="T528" s="2"/>
      <c r="U528" s="3"/>
      <c r="V528" s="2"/>
      <c r="W528" s="3"/>
      <c r="X528" s="3"/>
      <c r="Y528" s="2"/>
      <c r="Z528" s="3"/>
      <c r="AA528" s="3"/>
      <c r="AB528" s="3"/>
      <c r="AC528" s="3"/>
      <c r="AD528" s="3"/>
    </row>
    <row r="529" spans="6:30" ht="12.75">
      <c r="F529" s="1"/>
      <c r="H529" s="1"/>
      <c r="I529" s="2"/>
      <c r="J529" s="3"/>
      <c r="K529" s="2"/>
      <c r="L529" s="3"/>
      <c r="M529" s="3"/>
      <c r="N529" s="3"/>
      <c r="O529" s="2"/>
      <c r="P529" s="3"/>
      <c r="Q529" s="3"/>
      <c r="R529" s="2"/>
      <c r="S529" s="3"/>
      <c r="T529" s="2"/>
      <c r="U529" s="3"/>
      <c r="V529" s="2"/>
      <c r="W529" s="3"/>
      <c r="X529" s="3"/>
      <c r="Y529" s="2"/>
      <c r="Z529" s="3"/>
      <c r="AA529" s="3"/>
      <c r="AB529" s="3"/>
      <c r="AC529" s="3"/>
      <c r="AD529" s="3"/>
    </row>
    <row r="530" spans="6:30" ht="12.75">
      <c r="F530" s="1"/>
      <c r="H530" s="1"/>
      <c r="I530" s="2"/>
      <c r="J530" s="3"/>
      <c r="K530" s="2"/>
      <c r="L530" s="3"/>
      <c r="M530" s="3"/>
      <c r="N530" s="3"/>
      <c r="O530" s="2"/>
      <c r="P530" s="3"/>
      <c r="Q530" s="3"/>
      <c r="R530" s="2"/>
      <c r="S530" s="3"/>
      <c r="T530" s="2"/>
      <c r="U530" s="3"/>
      <c r="V530" s="2"/>
      <c r="W530" s="3"/>
      <c r="X530" s="3"/>
      <c r="Y530" s="2"/>
      <c r="Z530" s="3"/>
      <c r="AA530" s="3"/>
      <c r="AB530" s="3"/>
      <c r="AC530" s="3"/>
      <c r="AD530" s="3"/>
    </row>
    <row r="531" spans="6:30" ht="12.75">
      <c r="F531" s="1"/>
      <c r="H531" s="1"/>
      <c r="I531" s="2"/>
      <c r="J531" s="3"/>
      <c r="K531" s="2"/>
      <c r="L531" s="3"/>
      <c r="M531" s="3"/>
      <c r="N531" s="3"/>
      <c r="O531" s="2"/>
      <c r="P531" s="3"/>
      <c r="Q531" s="3"/>
      <c r="R531" s="2"/>
      <c r="S531" s="3"/>
      <c r="T531" s="2"/>
      <c r="U531" s="3"/>
      <c r="V531" s="2"/>
      <c r="W531" s="3"/>
      <c r="X531" s="3"/>
      <c r="Y531" s="2"/>
      <c r="Z531" s="3"/>
      <c r="AA531" s="3"/>
      <c r="AB531" s="3"/>
      <c r="AC531" s="3"/>
      <c r="AD531" s="3"/>
    </row>
    <row r="532" spans="6:30" ht="12.75">
      <c r="F532" s="1"/>
      <c r="H532" s="1"/>
      <c r="I532" s="2"/>
      <c r="J532" s="3"/>
      <c r="K532" s="2"/>
      <c r="L532" s="3"/>
      <c r="M532" s="3"/>
      <c r="N532" s="3"/>
      <c r="O532" s="2"/>
      <c r="P532" s="3"/>
      <c r="Q532" s="3"/>
      <c r="R532" s="2"/>
      <c r="S532" s="3"/>
      <c r="T532" s="2"/>
      <c r="U532" s="3"/>
      <c r="V532" s="2"/>
      <c r="W532" s="3"/>
      <c r="X532" s="3"/>
      <c r="Y532" s="2"/>
      <c r="Z532" s="3"/>
      <c r="AA532" s="3"/>
      <c r="AB532" s="3"/>
      <c r="AC532" s="3"/>
      <c r="AD532" s="3"/>
    </row>
    <row r="533" spans="6:30" ht="12.75">
      <c r="F533" s="1"/>
      <c r="H533" s="1"/>
      <c r="I533" s="2"/>
      <c r="J533" s="3"/>
      <c r="K533" s="2"/>
      <c r="L533" s="3"/>
      <c r="M533" s="3"/>
      <c r="N533" s="3"/>
      <c r="O533" s="2"/>
      <c r="P533" s="3"/>
      <c r="Q533" s="3"/>
      <c r="R533" s="2"/>
      <c r="S533" s="3"/>
      <c r="T533" s="2"/>
      <c r="U533" s="3"/>
      <c r="V533" s="2"/>
      <c r="W533" s="3"/>
      <c r="X533" s="3"/>
      <c r="Y533" s="2"/>
      <c r="Z533" s="3"/>
      <c r="AA533" s="3"/>
      <c r="AB533" s="3"/>
      <c r="AC533" s="3"/>
      <c r="AD533" s="3"/>
    </row>
    <row r="534" spans="6:30" ht="12.75">
      <c r="F534" s="1"/>
      <c r="H534" s="1"/>
      <c r="I534" s="2"/>
      <c r="J534" s="3"/>
      <c r="K534" s="2"/>
      <c r="L534" s="3"/>
      <c r="M534" s="3"/>
      <c r="N534" s="3"/>
      <c r="O534" s="2"/>
      <c r="P534" s="3"/>
      <c r="Q534" s="3"/>
      <c r="R534" s="2"/>
      <c r="S534" s="3"/>
      <c r="T534" s="2"/>
      <c r="U534" s="3"/>
      <c r="V534" s="2"/>
      <c r="W534" s="3"/>
      <c r="X534" s="3"/>
      <c r="Y534" s="2"/>
      <c r="Z534" s="3"/>
      <c r="AA534" s="3"/>
      <c r="AB534" s="3"/>
      <c r="AC534" s="3"/>
      <c r="AD534" s="3"/>
    </row>
    <row r="535" spans="6:30" ht="12.75">
      <c r="F535" s="1"/>
      <c r="H535" s="1"/>
      <c r="I535" s="2"/>
      <c r="J535" s="3"/>
      <c r="K535" s="2"/>
      <c r="L535" s="3"/>
      <c r="M535" s="3"/>
      <c r="N535" s="3"/>
      <c r="O535" s="2"/>
      <c r="P535" s="3"/>
      <c r="Q535" s="3"/>
      <c r="R535" s="2"/>
      <c r="S535" s="3"/>
      <c r="T535" s="2"/>
      <c r="U535" s="3"/>
      <c r="V535" s="2"/>
      <c r="W535" s="3"/>
      <c r="X535" s="3"/>
      <c r="Y535" s="2"/>
      <c r="Z535" s="3"/>
      <c r="AA535" s="3"/>
      <c r="AB535" s="3"/>
      <c r="AC535" s="3"/>
      <c r="AD535" s="3"/>
    </row>
    <row r="536" spans="6:30" ht="12.75">
      <c r="F536" s="1"/>
      <c r="H536" s="1"/>
      <c r="I536" s="2"/>
      <c r="J536" s="3"/>
      <c r="K536" s="2"/>
      <c r="L536" s="3"/>
      <c r="M536" s="3"/>
      <c r="N536" s="3"/>
      <c r="O536" s="2"/>
      <c r="P536" s="3"/>
      <c r="Q536" s="3"/>
      <c r="R536" s="2"/>
      <c r="S536" s="3"/>
      <c r="T536" s="2"/>
      <c r="U536" s="3"/>
      <c r="V536" s="2"/>
      <c r="W536" s="3"/>
      <c r="X536" s="3"/>
      <c r="Y536" s="2"/>
      <c r="Z536" s="3"/>
      <c r="AA536" s="3"/>
      <c r="AB536" s="3"/>
      <c r="AC536" s="3"/>
      <c r="AD536" s="3"/>
    </row>
    <row r="537" spans="6:30" ht="12.75">
      <c r="F537" s="1"/>
      <c r="H537" s="1"/>
      <c r="I537" s="2"/>
      <c r="J537" s="3"/>
      <c r="K537" s="2"/>
      <c r="L537" s="3"/>
      <c r="M537" s="3"/>
      <c r="N537" s="3"/>
      <c r="O537" s="2"/>
      <c r="P537" s="3"/>
      <c r="Q537" s="3"/>
      <c r="R537" s="2"/>
      <c r="S537" s="3"/>
      <c r="T537" s="2"/>
      <c r="U537" s="3"/>
      <c r="V537" s="2"/>
      <c r="W537" s="3"/>
      <c r="X537" s="3"/>
      <c r="Y537" s="2"/>
      <c r="Z537" s="3"/>
      <c r="AA537" s="3"/>
      <c r="AB537" s="3"/>
      <c r="AC537" s="3"/>
      <c r="AD537" s="3"/>
    </row>
    <row r="538" spans="6:30" ht="12.75">
      <c r="F538" s="1"/>
      <c r="H538" s="1"/>
      <c r="I538" s="2"/>
      <c r="J538" s="3"/>
      <c r="K538" s="2"/>
      <c r="L538" s="3"/>
      <c r="M538" s="3"/>
      <c r="N538" s="3"/>
      <c r="O538" s="2"/>
      <c r="P538" s="3"/>
      <c r="Q538" s="3"/>
      <c r="R538" s="2"/>
      <c r="S538" s="3"/>
      <c r="T538" s="2"/>
      <c r="U538" s="3"/>
      <c r="V538" s="2"/>
      <c r="W538" s="3"/>
      <c r="X538" s="3"/>
      <c r="Y538" s="2"/>
      <c r="Z538" s="3"/>
      <c r="AA538" s="3"/>
      <c r="AB538" s="3"/>
      <c r="AC538" s="3"/>
      <c r="AD538" s="3"/>
    </row>
    <row r="539" spans="6:30" ht="12.75">
      <c r="F539" s="1"/>
      <c r="H539" s="1"/>
      <c r="I539" s="2"/>
      <c r="J539" s="3"/>
      <c r="K539" s="2"/>
      <c r="L539" s="3"/>
      <c r="M539" s="3"/>
      <c r="N539" s="3"/>
      <c r="O539" s="2"/>
      <c r="P539" s="3"/>
      <c r="Q539" s="3"/>
      <c r="R539" s="2"/>
      <c r="S539" s="3"/>
      <c r="T539" s="2"/>
      <c r="U539" s="3"/>
      <c r="V539" s="2"/>
      <c r="W539" s="3"/>
      <c r="X539" s="3"/>
      <c r="Y539" s="2"/>
      <c r="Z539" s="3"/>
      <c r="AA539" s="3"/>
      <c r="AB539" s="3"/>
      <c r="AC539" s="3"/>
      <c r="AD539" s="3"/>
    </row>
    <row r="540" spans="6:30" ht="12.75">
      <c r="F540" s="1"/>
      <c r="H540" s="1"/>
      <c r="I540" s="2"/>
      <c r="J540" s="3"/>
      <c r="K540" s="2"/>
      <c r="L540" s="3"/>
      <c r="M540" s="3"/>
      <c r="N540" s="3"/>
      <c r="O540" s="2"/>
      <c r="P540" s="3"/>
      <c r="Q540" s="3"/>
      <c r="R540" s="2"/>
      <c r="S540" s="3"/>
      <c r="T540" s="2"/>
      <c r="U540" s="3"/>
      <c r="V540" s="2"/>
      <c r="W540" s="3"/>
      <c r="X540" s="3"/>
      <c r="Y540" s="2"/>
      <c r="Z540" s="3"/>
      <c r="AA540" s="3"/>
      <c r="AB540" s="3"/>
      <c r="AC540" s="3"/>
      <c r="AD540" s="3"/>
    </row>
    <row r="541" spans="6:30" ht="12.75">
      <c r="F541" s="1"/>
      <c r="H541" s="1"/>
      <c r="I541" s="2"/>
      <c r="J541" s="3"/>
      <c r="K541" s="2"/>
      <c r="L541" s="3"/>
      <c r="M541" s="3"/>
      <c r="N541" s="3"/>
      <c r="O541" s="2"/>
      <c r="P541" s="3"/>
      <c r="Q541" s="3"/>
      <c r="R541" s="2"/>
      <c r="S541" s="3"/>
      <c r="T541" s="2"/>
      <c r="U541" s="3"/>
      <c r="V541" s="2"/>
      <c r="W541" s="3"/>
      <c r="X541" s="3"/>
      <c r="Y541" s="2"/>
      <c r="Z541" s="3"/>
      <c r="AA541" s="3"/>
      <c r="AB541" s="3"/>
      <c r="AC541" s="3"/>
      <c r="AD541" s="3"/>
    </row>
    <row r="542" spans="6:30" ht="12.75">
      <c r="F542" s="1"/>
      <c r="H542" s="1"/>
      <c r="I542" s="2"/>
      <c r="J542" s="3"/>
      <c r="K542" s="2"/>
      <c r="L542" s="3"/>
      <c r="M542" s="3"/>
      <c r="N542" s="3"/>
      <c r="O542" s="2"/>
      <c r="P542" s="3"/>
      <c r="Q542" s="3"/>
      <c r="R542" s="2"/>
      <c r="S542" s="3"/>
      <c r="T542" s="2"/>
      <c r="U542" s="3"/>
      <c r="V542" s="2"/>
      <c r="W542" s="3"/>
      <c r="X542" s="3"/>
      <c r="Y542" s="2"/>
      <c r="Z542" s="3"/>
      <c r="AA542" s="3"/>
      <c r="AB542" s="3"/>
      <c r="AC542" s="3"/>
      <c r="AD542" s="3"/>
    </row>
    <row r="543" spans="6:30" ht="12.75">
      <c r="F543" s="1"/>
      <c r="H543" s="1"/>
      <c r="I543" s="2"/>
      <c r="J543" s="3"/>
      <c r="K543" s="2"/>
      <c r="L543" s="3"/>
      <c r="M543" s="3"/>
      <c r="N543" s="3"/>
      <c r="O543" s="2"/>
      <c r="P543" s="3"/>
      <c r="Q543" s="3"/>
      <c r="R543" s="2"/>
      <c r="S543" s="3"/>
      <c r="T543" s="2"/>
      <c r="U543" s="3"/>
      <c r="V543" s="2"/>
      <c r="W543" s="3"/>
      <c r="X543" s="3"/>
      <c r="Y543" s="2"/>
      <c r="Z543" s="3"/>
      <c r="AA543" s="3"/>
      <c r="AB543" s="3"/>
      <c r="AC543" s="3"/>
      <c r="AD543" s="3"/>
    </row>
    <row r="544" spans="6:30" ht="12.75">
      <c r="F544" s="1"/>
      <c r="H544" s="1"/>
      <c r="I544" s="2"/>
      <c r="J544" s="3"/>
      <c r="K544" s="2"/>
      <c r="L544" s="3"/>
      <c r="M544" s="3"/>
      <c r="N544" s="3"/>
      <c r="O544" s="2"/>
      <c r="P544" s="3"/>
      <c r="Q544" s="3"/>
      <c r="R544" s="2"/>
      <c r="S544" s="3"/>
      <c r="T544" s="2"/>
      <c r="U544" s="3"/>
      <c r="V544" s="2"/>
      <c r="W544" s="3"/>
      <c r="X544" s="3"/>
      <c r="Y544" s="2"/>
      <c r="Z544" s="3"/>
      <c r="AA544" s="3"/>
      <c r="AB544" s="3"/>
      <c r="AC544" s="3"/>
      <c r="AD544" s="3"/>
    </row>
    <row r="545" spans="6:30" ht="12.75">
      <c r="F545" s="1"/>
      <c r="H545" s="1"/>
      <c r="I545" s="2"/>
      <c r="J545" s="3"/>
      <c r="K545" s="2"/>
      <c r="L545" s="3"/>
      <c r="M545" s="3"/>
      <c r="N545" s="3"/>
      <c r="O545" s="2"/>
      <c r="P545" s="3"/>
      <c r="Q545" s="3"/>
      <c r="R545" s="2"/>
      <c r="S545" s="3"/>
      <c r="T545" s="2"/>
      <c r="U545" s="3"/>
      <c r="V545" s="2"/>
      <c r="W545" s="3"/>
      <c r="X545" s="3"/>
      <c r="Y545" s="2"/>
      <c r="Z545" s="3"/>
      <c r="AA545" s="3"/>
      <c r="AB545" s="3"/>
      <c r="AC545" s="3"/>
      <c r="AD545" s="3"/>
    </row>
    <row r="546" spans="6:30" ht="12.75">
      <c r="F546" s="1"/>
      <c r="H546" s="1"/>
      <c r="I546" s="2"/>
      <c r="J546" s="3"/>
      <c r="K546" s="2"/>
      <c r="L546" s="3"/>
      <c r="M546" s="3"/>
      <c r="N546" s="3"/>
      <c r="O546" s="2"/>
      <c r="P546" s="3"/>
      <c r="Q546" s="3"/>
      <c r="R546" s="2"/>
      <c r="S546" s="3"/>
      <c r="T546" s="2"/>
      <c r="U546" s="3"/>
      <c r="V546" s="2"/>
      <c r="W546" s="3"/>
      <c r="X546" s="3"/>
      <c r="Y546" s="2"/>
      <c r="Z546" s="3"/>
      <c r="AA546" s="3"/>
      <c r="AB546" s="3"/>
      <c r="AC546" s="3"/>
      <c r="AD546" s="3"/>
    </row>
    <row r="547" spans="6:30" ht="12.75">
      <c r="F547" s="1"/>
      <c r="H547" s="1"/>
      <c r="I547" s="2"/>
      <c r="J547" s="3"/>
      <c r="K547" s="2"/>
      <c r="L547" s="3"/>
      <c r="M547" s="3"/>
      <c r="N547" s="3"/>
      <c r="O547" s="2"/>
      <c r="P547" s="3"/>
      <c r="Q547" s="3"/>
      <c r="R547" s="2"/>
      <c r="S547" s="3"/>
      <c r="T547" s="2"/>
      <c r="U547" s="3"/>
      <c r="V547" s="2"/>
      <c r="W547" s="3"/>
      <c r="X547" s="3"/>
      <c r="Y547" s="2"/>
      <c r="Z547" s="3"/>
      <c r="AA547" s="3"/>
      <c r="AB547" s="3"/>
      <c r="AC547" s="3"/>
      <c r="AD547" s="3"/>
    </row>
    <row r="548" spans="6:30" ht="12.75">
      <c r="F548" s="1"/>
      <c r="H548" s="1"/>
      <c r="I548" s="2"/>
      <c r="J548" s="3"/>
      <c r="K548" s="2"/>
      <c r="L548" s="3"/>
      <c r="M548" s="3"/>
      <c r="N548" s="3"/>
      <c r="O548" s="2"/>
      <c r="P548" s="3"/>
      <c r="Q548" s="3"/>
      <c r="R548" s="2"/>
      <c r="S548" s="3"/>
      <c r="T548" s="2"/>
      <c r="U548" s="3"/>
      <c r="V548" s="2"/>
      <c r="W548" s="3"/>
      <c r="X548" s="3"/>
      <c r="Y548" s="2"/>
      <c r="Z548" s="3"/>
      <c r="AA548" s="3"/>
      <c r="AB548" s="3"/>
      <c r="AC548" s="3"/>
      <c r="AD548" s="3"/>
    </row>
    <row r="549" spans="6:30" ht="12.75">
      <c r="F549" s="1"/>
      <c r="H549" s="1"/>
      <c r="I549" s="2"/>
      <c r="J549" s="3"/>
      <c r="K549" s="2"/>
      <c r="L549" s="3"/>
      <c r="M549" s="3"/>
      <c r="N549" s="3"/>
      <c r="O549" s="2"/>
      <c r="P549" s="3"/>
      <c r="Q549" s="3"/>
      <c r="R549" s="2"/>
      <c r="S549" s="3"/>
      <c r="T549" s="2"/>
      <c r="U549" s="3"/>
      <c r="V549" s="2"/>
      <c r="W549" s="3"/>
      <c r="X549" s="3"/>
      <c r="Y549" s="2"/>
      <c r="Z549" s="3"/>
      <c r="AA549" s="3"/>
      <c r="AB549" s="3"/>
      <c r="AC549" s="3"/>
      <c r="AD549" s="3"/>
    </row>
    <row r="550" spans="6:30" ht="12.75">
      <c r="F550" s="1"/>
      <c r="H550" s="1"/>
      <c r="I550" s="2"/>
      <c r="J550" s="3"/>
      <c r="K550" s="2"/>
      <c r="L550" s="3"/>
      <c r="M550" s="3"/>
      <c r="N550" s="3"/>
      <c r="O550" s="2"/>
      <c r="P550" s="3"/>
      <c r="Q550" s="3"/>
      <c r="R550" s="2"/>
      <c r="S550" s="3"/>
      <c r="T550" s="2"/>
      <c r="U550" s="3"/>
      <c r="V550" s="2"/>
      <c r="W550" s="3"/>
      <c r="X550" s="3"/>
      <c r="Y550" s="2"/>
      <c r="Z550" s="3"/>
      <c r="AA550" s="3"/>
      <c r="AB550" s="3"/>
      <c r="AC550" s="3"/>
      <c r="AD550" s="3"/>
    </row>
    <row r="551" spans="6:30" ht="12.75">
      <c r="F551" s="1"/>
      <c r="H551" s="1"/>
      <c r="I551" s="2"/>
      <c r="J551" s="3"/>
      <c r="K551" s="2"/>
      <c r="L551" s="3"/>
      <c r="M551" s="3"/>
      <c r="N551" s="3"/>
      <c r="O551" s="2"/>
      <c r="P551" s="3"/>
      <c r="Q551" s="3"/>
      <c r="R551" s="2"/>
      <c r="S551" s="3"/>
      <c r="T551" s="2"/>
      <c r="U551" s="3"/>
      <c r="V551" s="2"/>
      <c r="W551" s="3"/>
      <c r="X551" s="3"/>
      <c r="Y551" s="2"/>
      <c r="Z551" s="3"/>
      <c r="AA551" s="3"/>
      <c r="AB551" s="3"/>
      <c r="AC551" s="3"/>
      <c r="AD551" s="3"/>
    </row>
    <row r="552" spans="6:30" ht="12.75">
      <c r="F552" s="1"/>
      <c r="H552" s="1"/>
      <c r="I552" s="2"/>
      <c r="J552" s="3"/>
      <c r="K552" s="2"/>
      <c r="L552" s="3"/>
      <c r="M552" s="3"/>
      <c r="N552" s="3"/>
      <c r="O552" s="2"/>
      <c r="P552" s="3"/>
      <c r="Q552" s="3"/>
      <c r="R552" s="2"/>
      <c r="S552" s="3"/>
      <c r="T552" s="2"/>
      <c r="U552" s="3"/>
      <c r="V552" s="2"/>
      <c r="W552" s="3"/>
      <c r="X552" s="3"/>
      <c r="Y552" s="2"/>
      <c r="Z552" s="3"/>
      <c r="AA552" s="3"/>
      <c r="AB552" s="3"/>
      <c r="AC552" s="3"/>
      <c r="AD552" s="3"/>
    </row>
    <row r="553" spans="6:30" ht="12.75">
      <c r="F553" s="1"/>
      <c r="H553" s="1"/>
      <c r="I553" s="2"/>
      <c r="J553" s="3"/>
      <c r="K553" s="2"/>
      <c r="L553" s="3"/>
      <c r="M553" s="3"/>
      <c r="N553" s="3"/>
      <c r="O553" s="2"/>
      <c r="P553" s="3"/>
      <c r="Q553" s="3"/>
      <c r="R553" s="2"/>
      <c r="S553" s="3"/>
      <c r="T553" s="2"/>
      <c r="U553" s="3"/>
      <c r="V553" s="2"/>
      <c r="W553" s="3"/>
      <c r="X553" s="3"/>
      <c r="Y553" s="2"/>
      <c r="Z553" s="3"/>
      <c r="AA553" s="3"/>
      <c r="AB553" s="3"/>
      <c r="AC553" s="3"/>
      <c r="AD553" s="3"/>
    </row>
    <row r="554" spans="6:30" ht="12.75">
      <c r="F554" s="1"/>
      <c r="H554" s="1"/>
      <c r="I554" s="2"/>
      <c r="J554" s="3"/>
      <c r="K554" s="2"/>
      <c r="L554" s="3"/>
      <c r="M554" s="3"/>
      <c r="N554" s="3"/>
      <c r="O554" s="2"/>
      <c r="P554" s="3"/>
      <c r="Q554" s="3"/>
      <c r="R554" s="2"/>
      <c r="S554" s="3"/>
      <c r="T554" s="2"/>
      <c r="U554" s="3"/>
      <c r="V554" s="2"/>
      <c r="W554" s="3"/>
      <c r="X554" s="3"/>
      <c r="Y554" s="2"/>
      <c r="Z554" s="3"/>
      <c r="AA554" s="3"/>
      <c r="AB554" s="3"/>
      <c r="AC554" s="3"/>
      <c r="AD554" s="3"/>
    </row>
    <row r="555" spans="6:30" ht="12.75">
      <c r="F555" s="1"/>
      <c r="H555" s="1"/>
      <c r="I555" s="2"/>
      <c r="J555" s="3"/>
      <c r="K555" s="2"/>
      <c r="L555" s="3"/>
      <c r="M555" s="3"/>
      <c r="N555" s="3"/>
      <c r="O555" s="2"/>
      <c r="P555" s="3"/>
      <c r="Q555" s="3"/>
      <c r="R555" s="2"/>
      <c r="S555" s="3"/>
      <c r="T555" s="2"/>
      <c r="U555" s="3"/>
      <c r="V555" s="2"/>
      <c r="W555" s="3"/>
      <c r="X555" s="3"/>
      <c r="Y555" s="2"/>
      <c r="Z555" s="3"/>
      <c r="AA555" s="3"/>
      <c r="AB555" s="3"/>
      <c r="AC555" s="3"/>
      <c r="AD555" s="3"/>
    </row>
    <row r="556" spans="6:30" ht="12.75">
      <c r="F556" s="1"/>
      <c r="H556" s="1"/>
      <c r="I556" s="2"/>
      <c r="J556" s="3"/>
      <c r="K556" s="2"/>
      <c r="L556" s="3"/>
      <c r="M556" s="3"/>
      <c r="N556" s="3"/>
      <c r="O556" s="2"/>
      <c r="P556" s="3"/>
      <c r="Q556" s="3"/>
      <c r="R556" s="2"/>
      <c r="S556" s="3"/>
      <c r="T556" s="2"/>
      <c r="U556" s="3"/>
      <c r="V556" s="2"/>
      <c r="W556" s="3"/>
      <c r="X556" s="3"/>
      <c r="Y556" s="2"/>
      <c r="Z556" s="3"/>
      <c r="AA556" s="3"/>
      <c r="AB556" s="3"/>
      <c r="AC556" s="3"/>
      <c r="AD556" s="3"/>
    </row>
    <row r="557" spans="6:30" ht="12.75">
      <c r="F557" s="1"/>
      <c r="H557" s="1"/>
      <c r="I557" s="2"/>
      <c r="J557" s="3"/>
      <c r="K557" s="2"/>
      <c r="L557" s="3"/>
      <c r="M557" s="3"/>
      <c r="N557" s="3"/>
      <c r="O557" s="2"/>
      <c r="P557" s="3"/>
      <c r="Q557" s="3"/>
      <c r="R557" s="2"/>
      <c r="S557" s="3"/>
      <c r="T557" s="2"/>
      <c r="U557" s="3"/>
      <c r="V557" s="2"/>
      <c r="W557" s="3"/>
      <c r="X557" s="3"/>
      <c r="Y557" s="2"/>
      <c r="Z557" s="3"/>
      <c r="AA557" s="3"/>
      <c r="AB557" s="3"/>
      <c r="AC557" s="3"/>
      <c r="AD557" s="3"/>
    </row>
    <row r="558" spans="6:30" ht="12.75">
      <c r="F558" s="1"/>
      <c r="H558" s="1"/>
      <c r="I558" s="2"/>
      <c r="J558" s="3"/>
      <c r="K558" s="2"/>
      <c r="L558" s="3"/>
      <c r="M558" s="3"/>
      <c r="N558" s="3"/>
      <c r="O558" s="2"/>
      <c r="P558" s="3"/>
      <c r="Q558" s="3"/>
      <c r="R558" s="2"/>
      <c r="S558" s="3"/>
      <c r="T558" s="2"/>
      <c r="U558" s="3"/>
      <c r="V558" s="2"/>
      <c r="W558" s="3"/>
      <c r="X558" s="3"/>
      <c r="Y558" s="2"/>
      <c r="Z558" s="3"/>
      <c r="AA558" s="3"/>
      <c r="AB558" s="3"/>
      <c r="AC558" s="3"/>
      <c r="AD558" s="3"/>
    </row>
    <row r="559" spans="6:30" ht="12.75">
      <c r="F559" s="1"/>
      <c r="H559" s="1"/>
      <c r="I559" s="2"/>
      <c r="J559" s="3"/>
      <c r="K559" s="2"/>
      <c r="L559" s="3"/>
      <c r="M559" s="3"/>
      <c r="N559" s="3"/>
      <c r="O559" s="2"/>
      <c r="P559" s="3"/>
      <c r="Q559" s="3"/>
      <c r="R559" s="2"/>
      <c r="S559" s="3"/>
      <c r="T559" s="2"/>
      <c r="U559" s="3"/>
      <c r="V559" s="2"/>
      <c r="W559" s="3"/>
      <c r="X559" s="3"/>
      <c r="Y559" s="2"/>
      <c r="Z559" s="3"/>
      <c r="AA559" s="3"/>
      <c r="AB559" s="3"/>
      <c r="AC559" s="3"/>
      <c r="AD559" s="3"/>
    </row>
    <row r="560" spans="6:30" ht="12.75">
      <c r="F560" s="1"/>
      <c r="H560" s="1"/>
      <c r="I560" s="2"/>
      <c r="J560" s="3"/>
      <c r="K560" s="2"/>
      <c r="L560" s="3"/>
      <c r="M560" s="3"/>
      <c r="N560" s="3"/>
      <c r="O560" s="2"/>
      <c r="P560" s="3"/>
      <c r="Q560" s="3"/>
      <c r="R560" s="2"/>
      <c r="S560" s="3"/>
      <c r="T560" s="2"/>
      <c r="U560" s="3"/>
      <c r="V560" s="2"/>
      <c r="W560" s="3"/>
      <c r="X560" s="3"/>
      <c r="Y560" s="2"/>
      <c r="Z560" s="3"/>
      <c r="AA560" s="3"/>
      <c r="AB560" s="3"/>
      <c r="AC560" s="3"/>
      <c r="AD560" s="3"/>
    </row>
    <row r="561" spans="6:30" ht="12.75">
      <c r="F561" s="1"/>
      <c r="H561" s="1"/>
      <c r="I561" s="2"/>
      <c r="J561" s="3"/>
      <c r="K561" s="2"/>
      <c r="L561" s="3"/>
      <c r="M561" s="3"/>
      <c r="N561" s="3"/>
      <c r="O561" s="2"/>
      <c r="P561" s="3"/>
      <c r="Q561" s="3"/>
      <c r="R561" s="2"/>
      <c r="S561" s="3"/>
      <c r="T561" s="2"/>
      <c r="U561" s="3"/>
      <c r="V561" s="2"/>
      <c r="W561" s="3"/>
      <c r="X561" s="3"/>
      <c r="Y561" s="2"/>
      <c r="Z561" s="3"/>
      <c r="AA561" s="3"/>
      <c r="AB561" s="3"/>
      <c r="AC561" s="3"/>
      <c r="AD561" s="3"/>
    </row>
    <row r="562" spans="6:30" ht="12.75">
      <c r="F562" s="1"/>
      <c r="H562" s="1"/>
      <c r="I562" s="2"/>
      <c r="J562" s="3"/>
      <c r="K562" s="2"/>
      <c r="L562" s="3"/>
      <c r="M562" s="3"/>
      <c r="N562" s="3"/>
      <c r="O562" s="2"/>
      <c r="P562" s="3"/>
      <c r="Q562" s="3"/>
      <c r="R562" s="2"/>
      <c r="S562" s="3"/>
      <c r="T562" s="2"/>
      <c r="U562" s="3"/>
      <c r="V562" s="2"/>
      <c r="W562" s="3"/>
      <c r="X562" s="3"/>
      <c r="Y562" s="2"/>
      <c r="Z562" s="3"/>
      <c r="AA562" s="3"/>
      <c r="AB562" s="3"/>
      <c r="AC562" s="3"/>
      <c r="AD562" s="3"/>
    </row>
    <row r="563" spans="6:30" ht="12.75">
      <c r="F563" s="1"/>
      <c r="H563" s="1"/>
      <c r="I563" s="2"/>
      <c r="J563" s="3"/>
      <c r="K563" s="2"/>
      <c r="L563" s="3"/>
      <c r="M563" s="3"/>
      <c r="N563" s="3"/>
      <c r="O563" s="2"/>
      <c r="P563" s="3"/>
      <c r="Q563" s="3"/>
      <c r="R563" s="2"/>
      <c r="S563" s="3"/>
      <c r="T563" s="2"/>
      <c r="U563" s="3"/>
      <c r="V563" s="2"/>
      <c r="W563" s="3"/>
      <c r="X563" s="3"/>
      <c r="Y563" s="2"/>
      <c r="Z563" s="3"/>
      <c r="AA563" s="3"/>
      <c r="AB563" s="3"/>
      <c r="AC563" s="3"/>
      <c r="AD563" s="3"/>
    </row>
    <row r="564" spans="6:30" ht="12.75">
      <c r="F564" s="1"/>
      <c r="H564" s="1"/>
      <c r="I564" s="2"/>
      <c r="J564" s="3"/>
      <c r="K564" s="2"/>
      <c r="L564" s="3"/>
      <c r="M564" s="3"/>
      <c r="N564" s="3"/>
      <c r="O564" s="2"/>
      <c r="P564" s="3"/>
      <c r="Q564" s="3"/>
      <c r="R564" s="2"/>
      <c r="S564" s="3"/>
      <c r="T564" s="2"/>
      <c r="U564" s="3"/>
      <c r="V564" s="2"/>
      <c r="W564" s="3"/>
      <c r="X564" s="3"/>
      <c r="Y564" s="2"/>
      <c r="Z564" s="3"/>
      <c r="AA564" s="3"/>
      <c r="AB564" s="3"/>
      <c r="AC564" s="3"/>
      <c r="AD564" s="3"/>
    </row>
    <row r="565" spans="6:30" ht="12.75">
      <c r="F565" s="1"/>
      <c r="H565" s="1"/>
      <c r="I565" s="2"/>
      <c r="J565" s="3"/>
      <c r="K565" s="2"/>
      <c r="L565" s="3"/>
      <c r="M565" s="3"/>
      <c r="N565" s="3"/>
      <c r="O565" s="2"/>
      <c r="P565" s="3"/>
      <c r="Q565" s="3"/>
      <c r="R565" s="2"/>
      <c r="S565" s="3"/>
      <c r="T565" s="2"/>
      <c r="U565" s="3"/>
      <c r="V565" s="2"/>
      <c r="W565" s="3"/>
      <c r="X565" s="3"/>
      <c r="Y565" s="2"/>
      <c r="Z565" s="3"/>
      <c r="AA565" s="3"/>
      <c r="AB565" s="3"/>
      <c r="AC565" s="3"/>
      <c r="AD565" s="3"/>
    </row>
    <row r="566" spans="6:30" ht="12.75">
      <c r="F566" s="1"/>
      <c r="H566" s="1"/>
      <c r="I566" s="2"/>
      <c r="J566" s="3"/>
      <c r="K566" s="2"/>
      <c r="L566" s="3"/>
      <c r="M566" s="3"/>
      <c r="N566" s="3"/>
      <c r="O566" s="2"/>
      <c r="P566" s="3"/>
      <c r="Q566" s="3"/>
      <c r="R566" s="2"/>
      <c r="S566" s="3"/>
      <c r="T566" s="2"/>
      <c r="U566" s="3"/>
      <c r="V566" s="2"/>
      <c r="W566" s="3"/>
      <c r="X566" s="3"/>
      <c r="Y566" s="2"/>
      <c r="Z566" s="3"/>
      <c r="AA566" s="3"/>
      <c r="AB566" s="3"/>
      <c r="AC566" s="3"/>
      <c r="AD566" s="3"/>
    </row>
    <row r="567" spans="6:30" ht="12.75">
      <c r="F567" s="1"/>
      <c r="H567" s="1"/>
      <c r="I567" s="2"/>
      <c r="J567" s="3"/>
      <c r="K567" s="2"/>
      <c r="L567" s="3"/>
      <c r="M567" s="3"/>
      <c r="N567" s="3"/>
      <c r="O567" s="2"/>
      <c r="P567" s="3"/>
      <c r="Q567" s="3"/>
      <c r="R567" s="2"/>
      <c r="S567" s="3"/>
      <c r="T567" s="2"/>
      <c r="U567" s="3"/>
      <c r="V567" s="2"/>
      <c r="W567" s="3"/>
      <c r="X567" s="3"/>
      <c r="Y567" s="2"/>
      <c r="Z567" s="3"/>
      <c r="AA567" s="3"/>
      <c r="AB567" s="3"/>
      <c r="AC567" s="3"/>
      <c r="AD567" s="3"/>
    </row>
    <row r="568" spans="6:30" ht="12.75">
      <c r="F568" s="1"/>
      <c r="H568" s="1"/>
      <c r="I568" s="2"/>
      <c r="J568" s="3"/>
      <c r="K568" s="2"/>
      <c r="L568" s="3"/>
      <c r="M568" s="3"/>
      <c r="N568" s="3"/>
      <c r="O568" s="2"/>
      <c r="P568" s="3"/>
      <c r="Q568" s="3"/>
      <c r="R568" s="2"/>
      <c r="S568" s="3"/>
      <c r="T568" s="2"/>
      <c r="U568" s="3"/>
      <c r="V568" s="2"/>
      <c r="W568" s="3"/>
      <c r="X568" s="3"/>
      <c r="Y568" s="2"/>
      <c r="Z568" s="3"/>
      <c r="AA568" s="3"/>
      <c r="AB568" s="3"/>
      <c r="AC568" s="3"/>
      <c r="AD568" s="3"/>
    </row>
    <row r="569" spans="6:30" ht="12.75">
      <c r="F569" s="1"/>
      <c r="H569" s="1"/>
      <c r="I569" s="2"/>
      <c r="J569" s="3"/>
      <c r="K569" s="2"/>
      <c r="L569" s="3"/>
      <c r="M569" s="3"/>
      <c r="N569" s="3"/>
      <c r="O569" s="2"/>
      <c r="P569" s="3"/>
      <c r="Q569" s="3"/>
      <c r="R569" s="2"/>
      <c r="S569" s="3"/>
      <c r="T569" s="2"/>
      <c r="U569" s="3"/>
      <c r="V569" s="2"/>
      <c r="W569" s="3"/>
      <c r="X569" s="3"/>
      <c r="Y569" s="2"/>
      <c r="Z569" s="3"/>
      <c r="AA569" s="3"/>
      <c r="AB569" s="3"/>
      <c r="AC569" s="3"/>
      <c r="AD569" s="3"/>
    </row>
    <row r="570" spans="6:30" ht="12.75">
      <c r="F570" s="1"/>
      <c r="H570" s="1"/>
      <c r="I570" s="2"/>
      <c r="J570" s="3"/>
      <c r="K570" s="2"/>
      <c r="L570" s="3"/>
      <c r="M570" s="3"/>
      <c r="N570" s="3"/>
      <c r="O570" s="2"/>
      <c r="P570" s="3"/>
      <c r="Q570" s="3"/>
      <c r="R570" s="2"/>
      <c r="S570" s="3"/>
      <c r="T570" s="2"/>
      <c r="U570" s="3"/>
      <c r="V570" s="2"/>
      <c r="W570" s="3"/>
      <c r="X570" s="3"/>
      <c r="Y570" s="2"/>
      <c r="Z570" s="3"/>
      <c r="AA570" s="3"/>
      <c r="AB570" s="3"/>
      <c r="AC570" s="3"/>
      <c r="AD570" s="3"/>
    </row>
    <row r="571" spans="6:30" ht="12.75">
      <c r="F571" s="1"/>
      <c r="H571" s="1"/>
      <c r="I571" s="2"/>
      <c r="J571" s="3"/>
      <c r="K571" s="2"/>
      <c r="L571" s="3"/>
      <c r="M571" s="3"/>
      <c r="N571" s="3"/>
      <c r="O571" s="2"/>
      <c r="P571" s="3"/>
      <c r="Q571" s="3"/>
      <c r="R571" s="2"/>
      <c r="S571" s="3"/>
      <c r="T571" s="2"/>
      <c r="U571" s="3"/>
      <c r="V571" s="2"/>
      <c r="W571" s="3"/>
      <c r="X571" s="3"/>
      <c r="Y571" s="2"/>
      <c r="Z571" s="3"/>
      <c r="AA571" s="3"/>
      <c r="AB571" s="3"/>
      <c r="AC571" s="3"/>
      <c r="AD571" s="3"/>
    </row>
    <row r="572" spans="6:30" ht="12.75">
      <c r="F572" s="1"/>
      <c r="H572" s="1"/>
      <c r="I572" s="2"/>
      <c r="J572" s="3"/>
      <c r="K572" s="2"/>
      <c r="L572" s="3"/>
      <c r="M572" s="3"/>
      <c r="N572" s="3"/>
      <c r="O572" s="2"/>
      <c r="P572" s="3"/>
      <c r="Q572" s="3"/>
      <c r="R572" s="2"/>
      <c r="S572" s="3"/>
      <c r="T572" s="2"/>
      <c r="U572" s="3"/>
      <c r="V572" s="2"/>
      <c r="W572" s="3"/>
      <c r="X572" s="3"/>
      <c r="Y572" s="2"/>
      <c r="Z572" s="3"/>
      <c r="AA572" s="3"/>
      <c r="AB572" s="3"/>
      <c r="AC572" s="3"/>
      <c r="AD572" s="3"/>
    </row>
    <row r="573" spans="6:30" ht="12.75">
      <c r="F573" s="1"/>
      <c r="H573" s="1"/>
      <c r="I573" s="2"/>
      <c r="J573" s="3"/>
      <c r="K573" s="2"/>
      <c r="L573" s="3"/>
      <c r="M573" s="3"/>
      <c r="N573" s="3"/>
      <c r="O573" s="2"/>
      <c r="P573" s="3"/>
      <c r="Q573" s="3"/>
      <c r="R573" s="2"/>
      <c r="S573" s="3"/>
      <c r="T573" s="2"/>
      <c r="U573" s="3"/>
      <c r="V573" s="2"/>
      <c r="W573" s="3"/>
      <c r="X573" s="3"/>
      <c r="Y573" s="2"/>
      <c r="Z573" s="3"/>
      <c r="AA573" s="3"/>
      <c r="AB573" s="3"/>
      <c r="AC573" s="3"/>
      <c r="AD573" s="3"/>
    </row>
    <row r="574" spans="6:30" ht="12.75">
      <c r="F574" s="1"/>
      <c r="H574" s="1"/>
      <c r="I574" s="2"/>
      <c r="J574" s="3"/>
      <c r="K574" s="2"/>
      <c r="L574" s="3"/>
      <c r="M574" s="3"/>
      <c r="N574" s="3"/>
      <c r="O574" s="2"/>
      <c r="P574" s="3"/>
      <c r="Q574" s="3"/>
      <c r="R574" s="2"/>
      <c r="S574" s="3"/>
      <c r="T574" s="2"/>
      <c r="U574" s="3"/>
      <c r="V574" s="2"/>
      <c r="W574" s="3"/>
      <c r="X574" s="3"/>
      <c r="Y574" s="2"/>
      <c r="Z574" s="3"/>
      <c r="AA574" s="3"/>
      <c r="AB574" s="3"/>
      <c r="AC574" s="3"/>
      <c r="AD574" s="3"/>
    </row>
    <row r="575" spans="6:30" ht="12.75">
      <c r="F575" s="1"/>
      <c r="H575" s="1"/>
      <c r="I575" s="2"/>
      <c r="J575" s="3"/>
      <c r="K575" s="2"/>
      <c r="L575" s="3"/>
      <c r="M575" s="3"/>
      <c r="N575" s="3"/>
      <c r="O575" s="2"/>
      <c r="P575" s="3"/>
      <c r="Q575" s="3"/>
      <c r="R575" s="2"/>
      <c r="S575" s="3"/>
      <c r="T575" s="2"/>
      <c r="U575" s="3"/>
      <c r="V575" s="2"/>
      <c r="W575" s="3"/>
      <c r="X575" s="3"/>
      <c r="Y575" s="2"/>
      <c r="Z575" s="3"/>
      <c r="AA575" s="3"/>
      <c r="AB575" s="3"/>
      <c r="AC575" s="3"/>
      <c r="AD575" s="3"/>
    </row>
    <row r="576" spans="6:30" ht="12.75">
      <c r="F576" s="1"/>
      <c r="H576" s="1"/>
      <c r="I576" s="2"/>
      <c r="J576" s="3"/>
      <c r="K576" s="2"/>
      <c r="L576" s="3"/>
      <c r="M576" s="3"/>
      <c r="N576" s="3"/>
      <c r="O576" s="2"/>
      <c r="P576" s="3"/>
      <c r="Q576" s="3"/>
      <c r="R576" s="2"/>
      <c r="S576" s="3"/>
      <c r="T576" s="2"/>
      <c r="U576" s="3"/>
      <c r="V576" s="2"/>
      <c r="W576" s="3"/>
      <c r="X576" s="3"/>
      <c r="Y576" s="2"/>
      <c r="Z576" s="3"/>
      <c r="AA576" s="3"/>
      <c r="AB576" s="3"/>
      <c r="AC576" s="3"/>
      <c r="AD576" s="3"/>
    </row>
    <row r="577" spans="6:30" ht="12.75">
      <c r="F577" s="1"/>
      <c r="H577" s="1"/>
      <c r="I577" s="2"/>
      <c r="J577" s="3"/>
      <c r="K577" s="2"/>
      <c r="L577" s="3"/>
      <c r="M577" s="3"/>
      <c r="N577" s="3"/>
      <c r="O577" s="2"/>
      <c r="P577" s="3"/>
      <c r="Q577" s="3"/>
      <c r="R577" s="2"/>
      <c r="S577" s="3"/>
      <c r="T577" s="2"/>
      <c r="U577" s="3"/>
      <c r="V577" s="2"/>
      <c r="W577" s="3"/>
      <c r="X577" s="3"/>
      <c r="Y577" s="2"/>
      <c r="Z577" s="3"/>
      <c r="AA577" s="3"/>
      <c r="AB577" s="3"/>
      <c r="AC577" s="3"/>
      <c r="AD577" s="3"/>
    </row>
    <row r="578" spans="6:30" ht="12.75">
      <c r="F578" s="1"/>
      <c r="H578" s="1"/>
      <c r="I578" s="2"/>
      <c r="J578" s="3"/>
      <c r="K578" s="2"/>
      <c r="L578" s="3"/>
      <c r="M578" s="3"/>
      <c r="N578" s="3"/>
      <c r="O578" s="2"/>
      <c r="P578" s="3"/>
      <c r="Q578" s="3"/>
      <c r="R578" s="2"/>
      <c r="S578" s="3"/>
      <c r="T578" s="2"/>
      <c r="U578" s="3"/>
      <c r="V578" s="2"/>
      <c r="W578" s="3"/>
      <c r="X578" s="3"/>
      <c r="Y578" s="2"/>
      <c r="Z578" s="3"/>
      <c r="AA578" s="3"/>
      <c r="AB578" s="3"/>
      <c r="AC578" s="3"/>
      <c r="AD578" s="3"/>
    </row>
    <row r="579" spans="6:30" ht="12.75">
      <c r="F579" s="1"/>
      <c r="H579" s="1"/>
      <c r="I579" s="2"/>
      <c r="J579" s="3"/>
      <c r="K579" s="2"/>
      <c r="L579" s="3"/>
      <c r="M579" s="3"/>
      <c r="N579" s="3"/>
      <c r="O579" s="2"/>
      <c r="P579" s="3"/>
      <c r="Q579" s="3"/>
      <c r="R579" s="2"/>
      <c r="S579" s="3"/>
      <c r="T579" s="2"/>
      <c r="U579" s="3"/>
      <c r="V579" s="2"/>
      <c r="W579" s="3"/>
      <c r="X579" s="3"/>
      <c r="Y579" s="2"/>
      <c r="Z579" s="3"/>
      <c r="AA579" s="3"/>
      <c r="AB579" s="3"/>
      <c r="AC579" s="3"/>
      <c r="AD579" s="3"/>
    </row>
    <row r="580" spans="6:30" ht="12.75">
      <c r="F580" s="1"/>
      <c r="H580" s="1"/>
      <c r="I580" s="2"/>
      <c r="J580" s="3"/>
      <c r="K580" s="2"/>
      <c r="L580" s="3"/>
      <c r="M580" s="3"/>
      <c r="N580" s="3"/>
      <c r="O580" s="2"/>
      <c r="P580" s="3"/>
      <c r="Q580" s="3"/>
      <c r="R580" s="2"/>
      <c r="S580" s="3"/>
      <c r="T580" s="2"/>
      <c r="U580" s="3"/>
      <c r="V580" s="2"/>
      <c r="W580" s="3"/>
      <c r="X580" s="3"/>
      <c r="Y580" s="2"/>
      <c r="Z580" s="3"/>
      <c r="AA580" s="3"/>
      <c r="AB580" s="3"/>
      <c r="AC580" s="3"/>
      <c r="AD580" s="3"/>
    </row>
    <row r="581" spans="6:30" ht="12.75">
      <c r="F581" s="1"/>
      <c r="H581" s="1"/>
      <c r="I581" s="2"/>
      <c r="J581" s="3"/>
      <c r="K581" s="2"/>
      <c r="L581" s="3"/>
      <c r="M581" s="3"/>
      <c r="N581" s="3"/>
      <c r="O581" s="2"/>
      <c r="P581" s="3"/>
      <c r="Q581" s="3"/>
      <c r="R581" s="2"/>
      <c r="S581" s="3"/>
      <c r="T581" s="2"/>
      <c r="U581" s="3"/>
      <c r="V581" s="2"/>
      <c r="W581" s="3"/>
      <c r="X581" s="3"/>
      <c r="Y581" s="2"/>
      <c r="Z581" s="3"/>
      <c r="AA581" s="3"/>
      <c r="AB581" s="3"/>
      <c r="AC581" s="3"/>
      <c r="AD581" s="3"/>
    </row>
    <row r="582" spans="6:30" ht="12.75">
      <c r="F582" s="1"/>
      <c r="H582" s="1"/>
      <c r="I582" s="2"/>
      <c r="J582" s="3"/>
      <c r="K582" s="2"/>
      <c r="L582" s="3"/>
      <c r="M582" s="3"/>
      <c r="N582" s="3"/>
      <c r="O582" s="2"/>
      <c r="P582" s="3"/>
      <c r="Q582" s="3"/>
      <c r="R582" s="2"/>
      <c r="S582" s="3"/>
      <c r="T582" s="2"/>
      <c r="U582" s="3"/>
      <c r="V582" s="2"/>
      <c r="W582" s="3"/>
      <c r="X582" s="3"/>
      <c r="Y582" s="2"/>
      <c r="Z582" s="3"/>
      <c r="AA582" s="3"/>
      <c r="AB582" s="3"/>
      <c r="AC582" s="3"/>
      <c r="AD582" s="3"/>
    </row>
    <row r="583" spans="6:30" ht="12.75">
      <c r="F583" s="1"/>
      <c r="H583" s="1"/>
      <c r="I583" s="2"/>
      <c r="J583" s="3"/>
      <c r="K583" s="2"/>
      <c r="L583" s="3"/>
      <c r="M583" s="3"/>
      <c r="N583" s="3"/>
      <c r="O583" s="2"/>
      <c r="P583" s="3"/>
      <c r="Q583" s="3"/>
      <c r="R583" s="2"/>
      <c r="S583" s="3"/>
      <c r="T583" s="2"/>
      <c r="U583" s="3"/>
      <c r="V583" s="2"/>
      <c r="W583" s="3"/>
      <c r="X583" s="3"/>
      <c r="Y583" s="2"/>
      <c r="Z583" s="3"/>
      <c r="AA583" s="3"/>
      <c r="AB583" s="3"/>
      <c r="AC583" s="3"/>
      <c r="AD583" s="3"/>
    </row>
    <row r="584" spans="6:30" ht="12.75">
      <c r="F584" s="1"/>
      <c r="H584" s="1"/>
      <c r="I584" s="2"/>
      <c r="J584" s="3"/>
      <c r="K584" s="2"/>
      <c r="L584" s="3"/>
      <c r="M584" s="3"/>
      <c r="N584" s="3"/>
      <c r="O584" s="2"/>
      <c r="P584" s="3"/>
      <c r="Q584" s="3"/>
      <c r="R584" s="2"/>
      <c r="S584" s="3"/>
      <c r="T584" s="2"/>
      <c r="U584" s="3"/>
      <c r="V584" s="2"/>
      <c r="W584" s="3"/>
      <c r="X584" s="3"/>
      <c r="Y584" s="2"/>
      <c r="Z584" s="3"/>
      <c r="AA584" s="3"/>
      <c r="AB584" s="3"/>
      <c r="AC584" s="3"/>
      <c r="AD584" s="3"/>
    </row>
    <row r="585" spans="6:30" ht="12.75">
      <c r="F585" s="1"/>
      <c r="H585" s="1"/>
      <c r="I585" s="2"/>
      <c r="J585" s="3"/>
      <c r="K585" s="2"/>
      <c r="L585" s="3"/>
      <c r="M585" s="3"/>
      <c r="N585" s="3"/>
      <c r="O585" s="2"/>
      <c r="P585" s="3"/>
      <c r="Q585" s="3"/>
      <c r="R585" s="2"/>
      <c r="S585" s="3"/>
      <c r="T585" s="2"/>
      <c r="U585" s="3"/>
      <c r="V585" s="2"/>
      <c r="W585" s="3"/>
      <c r="X585" s="3"/>
      <c r="Y585" s="2"/>
      <c r="Z585" s="3"/>
      <c r="AA585" s="3"/>
      <c r="AB585" s="3"/>
      <c r="AC585" s="3"/>
      <c r="AD585" s="3"/>
    </row>
    <row r="586" spans="6:30" ht="12.75">
      <c r="F586" s="1"/>
      <c r="H586" s="1"/>
      <c r="I586" s="2"/>
      <c r="J586" s="3"/>
      <c r="K586" s="2"/>
      <c r="L586" s="3"/>
      <c r="M586" s="3"/>
      <c r="N586" s="3"/>
      <c r="O586" s="2"/>
      <c r="P586" s="3"/>
      <c r="Q586" s="3"/>
      <c r="R586" s="2"/>
      <c r="S586" s="3"/>
      <c r="T586" s="2"/>
      <c r="U586" s="3"/>
      <c r="V586" s="2"/>
      <c r="W586" s="3"/>
      <c r="X586" s="3"/>
      <c r="Y586" s="2"/>
      <c r="Z586" s="3"/>
      <c r="AA586" s="3"/>
      <c r="AB586" s="3"/>
      <c r="AC586" s="3"/>
      <c r="AD586" s="3"/>
    </row>
    <row r="587" spans="6:30" ht="12.75">
      <c r="F587" s="1"/>
      <c r="H587" s="1"/>
      <c r="I587" s="2"/>
      <c r="J587" s="3"/>
      <c r="K587" s="2"/>
      <c r="L587" s="3"/>
      <c r="M587" s="3"/>
      <c r="N587" s="3"/>
      <c r="O587" s="2"/>
      <c r="P587" s="3"/>
      <c r="Q587" s="3"/>
      <c r="R587" s="2"/>
      <c r="S587" s="3"/>
      <c r="T587" s="2"/>
      <c r="U587" s="3"/>
      <c r="V587" s="2"/>
      <c r="W587" s="3"/>
      <c r="X587" s="3"/>
      <c r="Y587" s="2"/>
      <c r="Z587" s="3"/>
      <c r="AA587" s="3"/>
      <c r="AB587" s="3"/>
      <c r="AC587" s="3"/>
      <c r="AD587" s="3"/>
    </row>
    <row r="588" spans="6:30" ht="12.75">
      <c r="F588" s="1"/>
      <c r="H588" s="1"/>
      <c r="I588" s="2"/>
      <c r="J588" s="3"/>
      <c r="K588" s="2"/>
      <c r="L588" s="3"/>
      <c r="M588" s="3"/>
      <c r="N588" s="3"/>
      <c r="O588" s="2"/>
      <c r="P588" s="3"/>
      <c r="Q588" s="3"/>
      <c r="R588" s="2"/>
      <c r="S588" s="3"/>
      <c r="T588" s="2"/>
      <c r="U588" s="3"/>
      <c r="V588" s="2"/>
      <c r="W588" s="3"/>
      <c r="X588" s="3"/>
      <c r="Y588" s="2"/>
      <c r="Z588" s="3"/>
      <c r="AA588" s="3"/>
      <c r="AB588" s="3"/>
      <c r="AC588" s="3"/>
      <c r="AD588" s="3"/>
    </row>
    <row r="589" spans="6:30" ht="12.75">
      <c r="F589" s="1"/>
      <c r="H589" s="1"/>
      <c r="I589" s="2"/>
      <c r="J589" s="3"/>
      <c r="K589" s="2"/>
      <c r="L589" s="3"/>
      <c r="M589" s="3"/>
      <c r="N589" s="3"/>
      <c r="O589" s="2"/>
      <c r="P589" s="3"/>
      <c r="Q589" s="3"/>
      <c r="R589" s="2"/>
      <c r="S589" s="3"/>
      <c r="T589" s="2"/>
      <c r="U589" s="3"/>
      <c r="V589" s="2"/>
      <c r="W589" s="3"/>
      <c r="X589" s="3"/>
      <c r="Y589" s="2"/>
      <c r="Z589" s="3"/>
      <c r="AA589" s="3"/>
      <c r="AB589" s="3"/>
      <c r="AC589" s="3"/>
      <c r="AD589" s="3"/>
    </row>
    <row r="590" spans="6:30" ht="12.75">
      <c r="F590" s="1"/>
      <c r="H590" s="1"/>
      <c r="I590" s="2"/>
      <c r="J590" s="3"/>
      <c r="K590" s="2"/>
      <c r="L590" s="3"/>
      <c r="M590" s="3"/>
      <c r="N590" s="3"/>
      <c r="O590" s="2"/>
      <c r="P590" s="3"/>
      <c r="Q590" s="3"/>
      <c r="R590" s="2"/>
      <c r="S590" s="3"/>
      <c r="T590" s="2"/>
      <c r="U590" s="3"/>
      <c r="V590" s="2"/>
      <c r="W590" s="3"/>
      <c r="X590" s="3"/>
      <c r="Y590" s="2"/>
      <c r="Z590" s="3"/>
      <c r="AA590" s="3"/>
      <c r="AB590" s="3"/>
      <c r="AC590" s="3"/>
      <c r="AD590" s="3"/>
    </row>
    <row r="591" spans="6:30" ht="12.75">
      <c r="F591" s="1"/>
      <c r="H591" s="1"/>
      <c r="I591" s="2"/>
      <c r="J591" s="3"/>
      <c r="K591" s="2"/>
      <c r="L591" s="3"/>
      <c r="M591" s="3"/>
      <c r="N591" s="3"/>
      <c r="O591" s="2"/>
      <c r="P591" s="3"/>
      <c r="Q591" s="3"/>
      <c r="R591" s="2"/>
      <c r="S591" s="3"/>
      <c r="T591" s="2"/>
      <c r="U591" s="3"/>
      <c r="V591" s="2"/>
      <c r="W591" s="3"/>
      <c r="X591" s="3"/>
      <c r="Y591" s="2"/>
      <c r="Z591" s="3"/>
      <c r="AA591" s="3"/>
      <c r="AB591" s="3"/>
      <c r="AC591" s="3"/>
      <c r="AD591" s="3"/>
    </row>
    <row r="592" spans="6:30" ht="12.75">
      <c r="F592" s="1"/>
      <c r="H592" s="1"/>
      <c r="I592" s="2"/>
      <c r="J592" s="3"/>
      <c r="K592" s="2"/>
      <c r="L592" s="3"/>
      <c r="M592" s="3"/>
      <c r="N592" s="3"/>
      <c r="O592" s="2"/>
      <c r="P592" s="3"/>
      <c r="Q592" s="3"/>
      <c r="R592" s="2"/>
      <c r="S592" s="3"/>
      <c r="T592" s="2"/>
      <c r="U592" s="3"/>
      <c r="V592" s="2"/>
      <c r="W592" s="3"/>
      <c r="X592" s="3"/>
      <c r="Y592" s="2"/>
      <c r="Z592" s="3"/>
      <c r="AA592" s="3"/>
      <c r="AB592" s="3"/>
      <c r="AC592" s="3"/>
      <c r="AD592" s="3"/>
    </row>
    <row r="593" spans="6:30" ht="12.75">
      <c r="F593" s="1"/>
      <c r="H593" s="1"/>
      <c r="I593" s="2"/>
      <c r="J593" s="3"/>
      <c r="K593" s="2"/>
      <c r="L593" s="3"/>
      <c r="M593" s="3"/>
      <c r="N593" s="3"/>
      <c r="O593" s="2"/>
      <c r="P593" s="3"/>
      <c r="Q593" s="3"/>
      <c r="R593" s="2"/>
      <c r="S593" s="3"/>
      <c r="T593" s="2"/>
      <c r="U593" s="3"/>
      <c r="V593" s="2"/>
      <c r="W593" s="3"/>
      <c r="X593" s="3"/>
      <c r="Y593" s="2"/>
      <c r="Z593" s="3"/>
      <c r="AA593" s="3"/>
      <c r="AB593" s="3"/>
      <c r="AC593" s="3"/>
      <c r="AD593" s="3"/>
    </row>
    <row r="594" spans="6:30" ht="12.75">
      <c r="F594" s="1"/>
      <c r="H594" s="1"/>
      <c r="I594" s="2"/>
      <c r="J594" s="3"/>
      <c r="K594" s="2"/>
      <c r="L594" s="3"/>
      <c r="M594" s="3"/>
      <c r="N594" s="3"/>
      <c r="O594" s="2"/>
      <c r="P594" s="3"/>
      <c r="Q594" s="3"/>
      <c r="R594" s="2"/>
      <c r="S594" s="3"/>
      <c r="T594" s="2"/>
      <c r="U594" s="3"/>
      <c r="V594" s="2"/>
      <c r="W594" s="3"/>
      <c r="X594" s="3"/>
      <c r="Y594" s="2"/>
      <c r="Z594" s="3"/>
      <c r="AA594" s="3"/>
      <c r="AB594" s="3"/>
      <c r="AC594" s="3"/>
      <c r="AD594" s="3"/>
    </row>
    <row r="595" spans="6:30" ht="12.75">
      <c r="F595" s="1"/>
      <c r="H595" s="1"/>
      <c r="I595" s="2"/>
      <c r="J595" s="3"/>
      <c r="K595" s="2"/>
      <c r="L595" s="3"/>
      <c r="M595" s="3"/>
      <c r="N595" s="3"/>
      <c r="O595" s="2"/>
      <c r="P595" s="3"/>
      <c r="Q595" s="3"/>
      <c r="R595" s="2"/>
      <c r="S595" s="3"/>
      <c r="T595" s="2"/>
      <c r="U595" s="3"/>
      <c r="V595" s="2"/>
      <c r="W595" s="3"/>
      <c r="X595" s="3"/>
      <c r="Y595" s="2"/>
      <c r="Z595" s="3"/>
      <c r="AA595" s="3"/>
      <c r="AB595" s="3"/>
      <c r="AC595" s="3"/>
      <c r="AD595" s="3"/>
    </row>
    <row r="596" spans="6:30" ht="12.75">
      <c r="F596" s="1"/>
      <c r="H596" s="1"/>
      <c r="I596" s="2"/>
      <c r="J596" s="3"/>
      <c r="K596" s="2"/>
      <c r="L596" s="3"/>
      <c r="M596" s="3"/>
      <c r="N596" s="3"/>
      <c r="O596" s="2"/>
      <c r="P596" s="3"/>
      <c r="Q596" s="3"/>
      <c r="R596" s="2"/>
      <c r="S596" s="3"/>
      <c r="T596" s="2"/>
      <c r="U596" s="3"/>
      <c r="V596" s="2"/>
      <c r="W596" s="3"/>
      <c r="X596" s="3"/>
      <c r="Y596" s="2"/>
      <c r="Z596" s="3"/>
      <c r="AA596" s="3"/>
      <c r="AB596" s="3"/>
      <c r="AC596" s="3"/>
      <c r="AD596" s="3"/>
    </row>
    <row r="597" spans="6:30" ht="12.75">
      <c r="F597" s="1"/>
      <c r="H597" s="1"/>
      <c r="I597" s="2"/>
      <c r="J597" s="3"/>
      <c r="K597" s="2"/>
      <c r="L597" s="3"/>
      <c r="M597" s="3"/>
      <c r="N597" s="3"/>
      <c r="O597" s="2"/>
      <c r="P597" s="3"/>
      <c r="Q597" s="3"/>
      <c r="R597" s="2"/>
      <c r="S597" s="3"/>
      <c r="T597" s="2"/>
      <c r="U597" s="3"/>
      <c r="V597" s="2"/>
      <c r="W597" s="3"/>
      <c r="X597" s="3"/>
      <c r="Y597" s="2"/>
      <c r="Z597" s="3"/>
      <c r="AA597" s="3"/>
      <c r="AB597" s="3"/>
      <c r="AC597" s="3"/>
      <c r="AD597" s="3"/>
    </row>
    <row r="598" spans="6:30" ht="12.75">
      <c r="F598" s="1"/>
      <c r="H598" s="1"/>
      <c r="I598" s="2"/>
      <c r="J598" s="3"/>
      <c r="K598" s="2"/>
      <c r="L598" s="3"/>
      <c r="M598" s="3"/>
      <c r="N598" s="3"/>
      <c r="O598" s="2"/>
      <c r="P598" s="3"/>
      <c r="Q598" s="3"/>
      <c r="R598" s="2"/>
      <c r="S598" s="3"/>
      <c r="T598" s="2"/>
      <c r="U598" s="3"/>
      <c r="V598" s="2"/>
      <c r="W598" s="3"/>
      <c r="X598" s="3"/>
      <c r="Y598" s="2"/>
      <c r="Z598" s="3"/>
      <c r="AA598" s="3"/>
      <c r="AB598" s="3"/>
      <c r="AC598" s="3"/>
      <c r="AD598" s="3"/>
    </row>
    <row r="599" spans="6:30" ht="12.75">
      <c r="F599" s="1"/>
      <c r="H599" s="1"/>
      <c r="I599" s="2"/>
      <c r="J599" s="3"/>
      <c r="K599" s="2"/>
      <c r="L599" s="3"/>
      <c r="M599" s="3"/>
      <c r="N599" s="3"/>
      <c r="O599" s="2"/>
      <c r="P599" s="3"/>
      <c r="Q599" s="3"/>
      <c r="R599" s="2"/>
      <c r="S599" s="3"/>
      <c r="T599" s="2"/>
      <c r="U599" s="3"/>
      <c r="V599" s="2"/>
      <c r="W599" s="3"/>
      <c r="X599" s="3"/>
      <c r="Y599" s="2"/>
      <c r="Z599" s="3"/>
      <c r="AA599" s="3"/>
      <c r="AB599" s="3"/>
      <c r="AC599" s="3"/>
      <c r="AD599" s="3"/>
    </row>
    <row r="600" spans="6:30" ht="12.75">
      <c r="F600" s="1"/>
      <c r="H600" s="1"/>
      <c r="I600" s="2"/>
      <c r="J600" s="3"/>
      <c r="K600" s="2"/>
      <c r="L600" s="3"/>
      <c r="M600" s="3"/>
      <c r="N600" s="3"/>
      <c r="O600" s="2"/>
      <c r="P600" s="3"/>
      <c r="Q600" s="3"/>
      <c r="R600" s="2"/>
      <c r="S600" s="3"/>
      <c r="T600" s="2"/>
      <c r="U600" s="3"/>
      <c r="V600" s="2"/>
      <c r="W600" s="3"/>
      <c r="X600" s="3"/>
      <c r="Y600" s="2"/>
      <c r="Z600" s="3"/>
      <c r="AA600" s="3"/>
      <c r="AB600" s="3"/>
      <c r="AC600" s="3"/>
      <c r="AD600" s="3"/>
    </row>
    <row r="601" spans="6:30" ht="12.75">
      <c r="F601" s="1"/>
      <c r="H601" s="1"/>
      <c r="I601" s="2"/>
      <c r="J601" s="3"/>
      <c r="K601" s="2"/>
      <c r="L601" s="3"/>
      <c r="M601" s="3"/>
      <c r="N601" s="3"/>
      <c r="O601" s="2"/>
      <c r="P601" s="3"/>
      <c r="Q601" s="3"/>
      <c r="R601" s="2"/>
      <c r="S601" s="3"/>
      <c r="T601" s="2"/>
      <c r="U601" s="3"/>
      <c r="V601" s="2"/>
      <c r="W601" s="3"/>
      <c r="X601" s="3"/>
      <c r="Y601" s="2"/>
      <c r="Z601" s="3"/>
      <c r="AA601" s="3"/>
      <c r="AB601" s="3"/>
      <c r="AC601" s="3"/>
      <c r="AD601" s="3"/>
    </row>
    <row r="602" spans="6:30" ht="12.75">
      <c r="F602" s="1"/>
      <c r="H602" s="1"/>
      <c r="I602" s="2"/>
      <c r="J602" s="3"/>
      <c r="K602" s="2"/>
      <c r="L602" s="3"/>
      <c r="M602" s="3"/>
      <c r="N602" s="3"/>
      <c r="O602" s="2"/>
      <c r="P602" s="3"/>
      <c r="Q602" s="3"/>
      <c r="R602" s="2"/>
      <c r="S602" s="3"/>
      <c r="T602" s="2"/>
      <c r="U602" s="3"/>
      <c r="V602" s="2"/>
      <c r="W602" s="3"/>
      <c r="X602" s="3"/>
      <c r="Y602" s="2"/>
      <c r="Z602" s="3"/>
      <c r="AA602" s="3"/>
      <c r="AB602" s="3"/>
      <c r="AC602" s="3"/>
      <c r="AD602" s="3"/>
    </row>
    <row r="603" spans="6:30" ht="12.75">
      <c r="F603" s="1"/>
      <c r="H603" s="1"/>
      <c r="I603" s="2"/>
      <c r="J603" s="3"/>
      <c r="K603" s="2"/>
      <c r="L603" s="3"/>
      <c r="M603" s="3"/>
      <c r="N603" s="3"/>
      <c r="O603" s="2"/>
      <c r="P603" s="3"/>
      <c r="Q603" s="3"/>
      <c r="R603" s="2"/>
      <c r="S603" s="3"/>
      <c r="T603" s="2"/>
      <c r="U603" s="3"/>
      <c r="V603" s="2"/>
      <c r="W603" s="3"/>
      <c r="X603" s="3"/>
      <c r="Y603" s="2"/>
      <c r="Z603" s="3"/>
      <c r="AA603" s="3"/>
      <c r="AB603" s="3"/>
      <c r="AC603" s="3"/>
      <c r="AD603" s="3"/>
    </row>
    <row r="604" spans="6:30" ht="12.75">
      <c r="F604" s="1"/>
      <c r="H604" s="1"/>
      <c r="I604" s="2"/>
      <c r="J604" s="3"/>
      <c r="K604" s="2"/>
      <c r="L604" s="3"/>
      <c r="M604" s="3"/>
      <c r="N604" s="3"/>
      <c r="O604" s="2"/>
      <c r="P604" s="3"/>
      <c r="Q604" s="3"/>
      <c r="R604" s="2"/>
      <c r="S604" s="3"/>
      <c r="T604" s="2"/>
      <c r="U604" s="3"/>
      <c r="V604" s="2"/>
      <c r="W604" s="3"/>
      <c r="X604" s="3"/>
      <c r="Y604" s="2"/>
      <c r="Z604" s="3"/>
      <c r="AA604" s="3"/>
      <c r="AB604" s="3"/>
      <c r="AC604" s="3"/>
      <c r="AD604" s="3"/>
    </row>
    <row r="605" spans="6:30" ht="12.75">
      <c r="F605" s="1"/>
      <c r="H605" s="1"/>
      <c r="I605" s="2"/>
      <c r="J605" s="3"/>
      <c r="K605" s="2"/>
      <c r="L605" s="3"/>
      <c r="M605" s="3"/>
      <c r="N605" s="3"/>
      <c r="O605" s="2"/>
      <c r="P605" s="3"/>
      <c r="Q605" s="3"/>
      <c r="R605" s="2"/>
      <c r="S605" s="3"/>
      <c r="T605" s="2"/>
      <c r="U605" s="3"/>
      <c r="V605" s="2"/>
      <c r="W605" s="3"/>
      <c r="X605" s="3"/>
      <c r="Y605" s="2"/>
      <c r="Z605" s="3"/>
      <c r="AA605" s="3"/>
      <c r="AB605" s="3"/>
      <c r="AC605" s="3"/>
      <c r="AD605" s="3"/>
    </row>
    <row r="606" spans="6:30" ht="12.75">
      <c r="F606" s="1"/>
      <c r="H606" s="1"/>
      <c r="I606" s="2"/>
      <c r="J606" s="3"/>
      <c r="K606" s="2"/>
      <c r="L606" s="3"/>
      <c r="M606" s="3"/>
      <c r="N606" s="3"/>
      <c r="O606" s="2"/>
      <c r="P606" s="3"/>
      <c r="Q606" s="3"/>
      <c r="R606" s="2"/>
      <c r="S606" s="3"/>
      <c r="T606" s="2"/>
      <c r="U606" s="3"/>
      <c r="V606" s="2"/>
      <c r="W606" s="3"/>
      <c r="X606" s="3"/>
      <c r="Y606" s="2"/>
      <c r="Z606" s="3"/>
      <c r="AA606" s="3"/>
      <c r="AB606" s="3"/>
      <c r="AC606" s="3"/>
      <c r="AD606" s="3"/>
    </row>
    <row r="607" spans="6:30" ht="12.75">
      <c r="F607" s="1"/>
      <c r="H607" s="1"/>
      <c r="I607" s="2"/>
      <c r="J607" s="3"/>
      <c r="K607" s="2"/>
      <c r="L607" s="3"/>
      <c r="M607" s="3"/>
      <c r="N607" s="3"/>
      <c r="O607" s="2"/>
      <c r="P607" s="3"/>
      <c r="Q607" s="3"/>
      <c r="R607" s="2"/>
      <c r="S607" s="3"/>
      <c r="T607" s="2"/>
      <c r="U607" s="3"/>
      <c r="V607" s="2"/>
      <c r="W607" s="3"/>
      <c r="X607" s="3"/>
      <c r="Y607" s="2"/>
      <c r="Z607" s="3"/>
      <c r="AA607" s="3"/>
      <c r="AB607" s="3"/>
      <c r="AC607" s="3"/>
      <c r="AD607" s="3"/>
    </row>
    <row r="608" spans="6:30" ht="12.75">
      <c r="F608" s="1"/>
      <c r="H608" s="1"/>
      <c r="I608" s="2"/>
      <c r="J608" s="3"/>
      <c r="K608" s="2"/>
      <c r="L608" s="3"/>
      <c r="M608" s="3"/>
      <c r="N608" s="3"/>
      <c r="O608" s="2"/>
      <c r="P608" s="3"/>
      <c r="Q608" s="3"/>
      <c r="R608" s="2"/>
      <c r="S608" s="3"/>
      <c r="T608" s="2"/>
      <c r="U608" s="3"/>
      <c r="V608" s="2"/>
      <c r="W608" s="3"/>
      <c r="X608" s="3"/>
      <c r="Y608" s="2"/>
      <c r="Z608" s="3"/>
      <c r="AA608" s="3"/>
      <c r="AB608" s="3"/>
      <c r="AC608" s="3"/>
      <c r="AD608" s="3"/>
    </row>
    <row r="609" spans="6:30" ht="12.75">
      <c r="F609" s="1"/>
      <c r="H609" s="1"/>
      <c r="I609" s="2"/>
      <c r="J609" s="3"/>
      <c r="K609" s="2"/>
      <c r="L609" s="3"/>
      <c r="M609" s="3"/>
      <c r="N609" s="3"/>
      <c r="O609" s="2"/>
      <c r="P609" s="3"/>
      <c r="Q609" s="3"/>
      <c r="R609" s="2"/>
      <c r="S609" s="3"/>
      <c r="T609" s="2"/>
      <c r="U609" s="3"/>
      <c r="V609" s="2"/>
      <c r="W609" s="3"/>
      <c r="X609" s="3"/>
      <c r="Y609" s="2"/>
      <c r="Z609" s="3"/>
      <c r="AA609" s="3"/>
      <c r="AB609" s="3"/>
      <c r="AC609" s="3"/>
      <c r="AD609" s="3"/>
    </row>
    <row r="610" spans="6:30" ht="12.75">
      <c r="F610" s="1"/>
      <c r="H610" s="1"/>
      <c r="I610" s="2"/>
      <c r="J610" s="3"/>
      <c r="K610" s="2"/>
      <c r="L610" s="3"/>
      <c r="M610" s="3"/>
      <c r="N610" s="3"/>
      <c r="O610" s="2"/>
      <c r="P610" s="3"/>
      <c r="Q610" s="3"/>
      <c r="R610" s="2"/>
      <c r="S610" s="3"/>
      <c r="T610" s="2"/>
      <c r="U610" s="3"/>
      <c r="V610" s="2"/>
      <c r="W610" s="3"/>
      <c r="X610" s="3"/>
      <c r="Y610" s="2"/>
      <c r="Z610" s="3"/>
      <c r="AA610" s="3"/>
      <c r="AB610" s="3"/>
      <c r="AC610" s="3"/>
      <c r="AD610" s="3"/>
    </row>
    <row r="611" spans="6:30" ht="12.75">
      <c r="F611" s="1"/>
      <c r="H611" s="1"/>
      <c r="I611" s="2"/>
      <c r="J611" s="3"/>
      <c r="K611" s="2"/>
      <c r="L611" s="3"/>
      <c r="M611" s="3"/>
      <c r="N611" s="3"/>
      <c r="O611" s="2"/>
      <c r="P611" s="3"/>
      <c r="Q611" s="3"/>
      <c r="R611" s="2"/>
      <c r="S611" s="3"/>
      <c r="T611" s="2"/>
      <c r="U611" s="3"/>
      <c r="V611" s="2"/>
      <c r="W611" s="3"/>
      <c r="X611" s="3"/>
      <c r="Y611" s="2"/>
      <c r="Z611" s="3"/>
      <c r="AA611" s="3"/>
      <c r="AB611" s="3"/>
      <c r="AC611" s="3"/>
      <c r="AD611" s="3"/>
    </row>
    <row r="612" spans="6:30" ht="12.75">
      <c r="F612" s="1"/>
      <c r="H612" s="1"/>
      <c r="I612" s="2"/>
      <c r="J612" s="3"/>
      <c r="K612" s="2"/>
      <c r="L612" s="3"/>
      <c r="M612" s="3"/>
      <c r="N612" s="3"/>
      <c r="O612" s="2"/>
      <c r="P612" s="3"/>
      <c r="Q612" s="3"/>
      <c r="R612" s="2"/>
      <c r="S612" s="3"/>
      <c r="T612" s="2"/>
      <c r="U612" s="3"/>
      <c r="V612" s="2"/>
      <c r="W612" s="3"/>
      <c r="X612" s="3"/>
      <c r="Y612" s="2"/>
      <c r="Z612" s="3"/>
      <c r="AA612" s="3"/>
      <c r="AB612" s="3"/>
      <c r="AC612" s="3"/>
      <c r="AD612" s="3"/>
    </row>
    <row r="613" spans="6:30" ht="12.75">
      <c r="F613" s="1"/>
      <c r="H613" s="1"/>
      <c r="I613" s="2"/>
      <c r="J613" s="3"/>
      <c r="K613" s="2"/>
      <c r="L613" s="3"/>
      <c r="M613" s="3"/>
      <c r="N613" s="3"/>
      <c r="O613" s="2"/>
      <c r="P613" s="3"/>
      <c r="Q613" s="3"/>
      <c r="R613" s="2"/>
      <c r="S613" s="3"/>
      <c r="T613" s="2"/>
      <c r="U613" s="3"/>
      <c r="V613" s="2"/>
      <c r="W613" s="3"/>
      <c r="X613" s="3"/>
      <c r="Y613" s="2"/>
      <c r="Z613" s="3"/>
      <c r="AA613" s="3"/>
      <c r="AB613" s="3"/>
      <c r="AC613" s="3"/>
      <c r="AD613" s="3"/>
    </row>
    <row r="614" spans="6:30" ht="12.75">
      <c r="F614" s="1"/>
      <c r="H614" s="1"/>
      <c r="I614" s="2"/>
      <c r="J614" s="3"/>
      <c r="K614" s="2"/>
      <c r="L614" s="3"/>
      <c r="M614" s="3"/>
      <c r="N614" s="3"/>
      <c r="O614" s="2"/>
      <c r="P614" s="3"/>
      <c r="Q614" s="3"/>
      <c r="R614" s="2"/>
      <c r="S614" s="3"/>
      <c r="T614" s="2"/>
      <c r="U614" s="3"/>
      <c r="V614" s="2"/>
      <c r="W614" s="3"/>
      <c r="X614" s="3"/>
      <c r="Y614" s="2"/>
      <c r="Z614" s="3"/>
      <c r="AA614" s="3"/>
      <c r="AB614" s="3"/>
      <c r="AC614" s="3"/>
      <c r="AD614" s="3"/>
    </row>
    <row r="615" spans="6:30" ht="12.75">
      <c r="F615" s="1"/>
      <c r="H615" s="1"/>
      <c r="I615" s="2"/>
      <c r="J615" s="3"/>
      <c r="K615" s="2"/>
      <c r="L615" s="3"/>
      <c r="M615" s="3"/>
      <c r="N615" s="3"/>
      <c r="O615" s="2"/>
      <c r="P615" s="3"/>
      <c r="Q615" s="3"/>
      <c r="R615" s="2"/>
      <c r="S615" s="3"/>
      <c r="T615" s="2"/>
      <c r="U615" s="3"/>
      <c r="V615" s="2"/>
      <c r="W615" s="3"/>
      <c r="X615" s="3"/>
      <c r="Y615" s="2"/>
      <c r="Z615" s="3"/>
      <c r="AA615" s="3"/>
      <c r="AB615" s="3"/>
      <c r="AC615" s="3"/>
      <c r="AD615" s="3"/>
    </row>
    <row r="616" spans="6:30" ht="12.75">
      <c r="F616" s="1"/>
      <c r="H616" s="1"/>
      <c r="I616" s="2"/>
      <c r="J616" s="3"/>
      <c r="K616" s="2"/>
      <c r="L616" s="3"/>
      <c r="M616" s="3"/>
      <c r="N616" s="3"/>
      <c r="O616" s="2"/>
      <c r="P616" s="3"/>
      <c r="Q616" s="3"/>
      <c r="R616" s="2"/>
      <c r="S616" s="3"/>
      <c r="T616" s="2"/>
      <c r="U616" s="3"/>
      <c r="V616" s="2"/>
      <c r="W616" s="3"/>
      <c r="X616" s="3"/>
      <c r="Y616" s="2"/>
      <c r="Z616" s="3"/>
      <c r="AA616" s="3"/>
      <c r="AB616" s="3"/>
      <c r="AC616" s="3"/>
      <c r="AD616" s="3"/>
    </row>
    <row r="617" spans="6:30" ht="12.75">
      <c r="F617" s="1"/>
      <c r="H617" s="1"/>
      <c r="I617" s="2"/>
      <c r="J617" s="3"/>
      <c r="K617" s="2"/>
      <c r="L617" s="3"/>
      <c r="M617" s="3"/>
      <c r="N617" s="3"/>
      <c r="O617" s="2"/>
      <c r="P617" s="3"/>
      <c r="Q617" s="3"/>
      <c r="R617" s="2"/>
      <c r="S617" s="3"/>
      <c r="T617" s="2"/>
      <c r="U617" s="3"/>
      <c r="V617" s="2"/>
      <c r="W617" s="3"/>
      <c r="X617" s="3"/>
      <c r="Y617" s="2"/>
      <c r="Z617" s="3"/>
      <c r="AA617" s="3"/>
      <c r="AB617" s="3"/>
      <c r="AC617" s="3"/>
      <c r="AD617" s="3"/>
    </row>
    <row r="618" spans="6:30" ht="12.75">
      <c r="F618" s="1"/>
      <c r="H618" s="1"/>
      <c r="I618" s="2"/>
      <c r="J618" s="3"/>
      <c r="K618" s="2"/>
      <c r="L618" s="3"/>
      <c r="M618" s="3"/>
      <c r="N618" s="3"/>
      <c r="O618" s="2"/>
      <c r="P618" s="3"/>
      <c r="Q618" s="3"/>
      <c r="R618" s="2"/>
      <c r="S618" s="3"/>
      <c r="T618" s="2"/>
      <c r="U618" s="3"/>
      <c r="V618" s="2"/>
      <c r="W618" s="3"/>
      <c r="X618" s="3"/>
      <c r="Y618" s="2"/>
      <c r="Z618" s="3"/>
      <c r="AA618" s="3"/>
      <c r="AB618" s="3"/>
      <c r="AC618" s="3"/>
      <c r="AD618" s="3"/>
    </row>
    <row r="619" spans="6:30" ht="12.75">
      <c r="F619" s="1"/>
      <c r="H619" s="1"/>
      <c r="I619" s="2"/>
      <c r="J619" s="3"/>
      <c r="K619" s="2"/>
      <c r="L619" s="3"/>
      <c r="M619" s="3"/>
      <c r="N619" s="3"/>
      <c r="O619" s="2"/>
      <c r="P619" s="3"/>
      <c r="Q619" s="3"/>
      <c r="R619" s="2"/>
      <c r="S619" s="3"/>
      <c r="T619" s="2"/>
      <c r="U619" s="3"/>
      <c r="V619" s="2"/>
      <c r="W619" s="3"/>
      <c r="X619" s="3"/>
      <c r="Y619" s="2"/>
      <c r="Z619" s="3"/>
      <c r="AA619" s="3"/>
      <c r="AB619" s="3"/>
      <c r="AC619" s="3"/>
      <c r="AD619" s="3"/>
    </row>
    <row r="620" spans="6:30" ht="12.75">
      <c r="F620" s="1"/>
      <c r="H620" s="1"/>
      <c r="I620" s="2"/>
      <c r="J620" s="3"/>
      <c r="K620" s="2"/>
      <c r="L620" s="3"/>
      <c r="M620" s="3"/>
      <c r="N620" s="3"/>
      <c r="O620" s="2"/>
      <c r="P620" s="3"/>
      <c r="Q620" s="3"/>
      <c r="R620" s="2"/>
      <c r="S620" s="3"/>
      <c r="T620" s="2"/>
      <c r="U620" s="3"/>
      <c r="V620" s="2"/>
      <c r="W620" s="3"/>
      <c r="X620" s="3"/>
      <c r="Y620" s="2"/>
      <c r="Z620" s="3"/>
      <c r="AA620" s="3"/>
      <c r="AB620" s="3"/>
      <c r="AC620" s="3"/>
      <c r="AD620" s="3"/>
    </row>
    <row r="621" spans="6:30" ht="12.75">
      <c r="F621" s="1"/>
      <c r="H621" s="1"/>
      <c r="I621" s="2"/>
      <c r="J621" s="3"/>
      <c r="K621" s="2"/>
      <c r="L621" s="3"/>
      <c r="M621" s="3"/>
      <c r="N621" s="3"/>
      <c r="O621" s="2"/>
      <c r="P621" s="3"/>
      <c r="Q621" s="3"/>
      <c r="R621" s="2"/>
      <c r="S621" s="3"/>
      <c r="T621" s="2"/>
      <c r="U621" s="3"/>
      <c r="V621" s="2"/>
      <c r="W621" s="3"/>
      <c r="X621" s="3"/>
      <c r="Y621" s="2"/>
      <c r="Z621" s="3"/>
      <c r="AA621" s="3"/>
      <c r="AB621" s="3"/>
      <c r="AC621" s="3"/>
      <c r="AD621" s="3"/>
    </row>
    <row r="622" spans="6:30" ht="12.75">
      <c r="F622" s="1"/>
      <c r="H622" s="1"/>
      <c r="I622" s="2"/>
      <c r="J622" s="3"/>
      <c r="K622" s="2"/>
      <c r="L622" s="3"/>
      <c r="M622" s="3"/>
      <c r="N622" s="3"/>
      <c r="O622" s="2"/>
      <c r="P622" s="3"/>
      <c r="Q622" s="3"/>
      <c r="R622" s="2"/>
      <c r="S622" s="3"/>
      <c r="T622" s="2"/>
      <c r="U622" s="3"/>
      <c r="V622" s="2"/>
      <c r="W622" s="3"/>
      <c r="X622" s="3"/>
      <c r="Y622" s="2"/>
      <c r="Z622" s="3"/>
      <c r="AA622" s="3"/>
      <c r="AB622" s="3"/>
      <c r="AC622" s="3"/>
      <c r="AD622" s="3"/>
    </row>
    <row r="623" spans="6:30" ht="12.75">
      <c r="F623" s="1"/>
      <c r="H623" s="1"/>
      <c r="I623" s="2"/>
      <c r="J623" s="3"/>
      <c r="K623" s="2"/>
      <c r="L623" s="3"/>
      <c r="M623" s="3"/>
      <c r="N623" s="3"/>
      <c r="O623" s="2"/>
      <c r="P623" s="3"/>
      <c r="Q623" s="3"/>
      <c r="R623" s="2"/>
      <c r="S623" s="3"/>
      <c r="T623" s="2"/>
      <c r="U623" s="3"/>
      <c r="V623" s="2"/>
      <c r="W623" s="3"/>
      <c r="X623" s="3"/>
      <c r="Y623" s="2"/>
      <c r="Z623" s="3"/>
      <c r="AA623" s="3"/>
      <c r="AB623" s="3"/>
      <c r="AC623" s="3"/>
      <c r="AD623" s="3"/>
    </row>
    <row r="624" spans="6:30" ht="12.75">
      <c r="F624" s="1"/>
      <c r="H624" s="1"/>
      <c r="I624" s="2"/>
      <c r="J624" s="3"/>
      <c r="K624" s="2"/>
      <c r="L624" s="3"/>
      <c r="M624" s="3"/>
      <c r="N624" s="3"/>
      <c r="O624" s="2"/>
      <c r="P624" s="3"/>
      <c r="Q624" s="3"/>
      <c r="R624" s="2"/>
      <c r="S624" s="3"/>
      <c r="T624" s="2"/>
      <c r="U624" s="3"/>
      <c r="V624" s="2"/>
      <c r="W624" s="3"/>
      <c r="X624" s="3"/>
      <c r="Y624" s="2"/>
      <c r="Z624" s="3"/>
      <c r="AA624" s="3"/>
      <c r="AB624" s="3"/>
      <c r="AC624" s="3"/>
      <c r="AD624" s="3"/>
    </row>
    <row r="625" spans="6:30" ht="12.75">
      <c r="F625" s="1"/>
      <c r="H625" s="1"/>
      <c r="I625" s="2"/>
      <c r="J625" s="3"/>
      <c r="K625" s="2"/>
      <c r="L625" s="3"/>
      <c r="M625" s="3"/>
      <c r="N625" s="3"/>
      <c r="O625" s="2"/>
      <c r="P625" s="3"/>
      <c r="Q625" s="3"/>
      <c r="R625" s="2"/>
      <c r="S625" s="3"/>
      <c r="T625" s="2"/>
      <c r="U625" s="3"/>
      <c r="V625" s="2"/>
      <c r="W625" s="3"/>
      <c r="X625" s="3"/>
      <c r="Y625" s="2"/>
      <c r="Z625" s="3"/>
      <c r="AA625" s="3"/>
      <c r="AB625" s="3"/>
      <c r="AC625" s="3"/>
      <c r="AD625" s="3"/>
    </row>
    <row r="626" spans="6:30" ht="12.75">
      <c r="F626" s="1"/>
      <c r="H626" s="1"/>
      <c r="I626" s="2"/>
      <c r="J626" s="3"/>
      <c r="K626" s="2"/>
      <c r="L626" s="3"/>
      <c r="M626" s="3"/>
      <c r="N626" s="3"/>
      <c r="O626" s="2"/>
      <c r="P626" s="3"/>
      <c r="Q626" s="3"/>
      <c r="R626" s="2"/>
      <c r="S626" s="3"/>
      <c r="T626" s="2"/>
      <c r="U626" s="3"/>
      <c r="V626" s="2"/>
      <c r="W626" s="3"/>
      <c r="X626" s="3"/>
      <c r="Y626" s="2"/>
      <c r="Z626" s="3"/>
      <c r="AA626" s="3"/>
      <c r="AB626" s="3"/>
      <c r="AC626" s="3"/>
      <c r="AD626" s="3"/>
    </row>
    <row r="627" spans="6:30" ht="12.75">
      <c r="F627" s="1"/>
      <c r="H627" s="1"/>
      <c r="I627" s="2"/>
      <c r="J627" s="3"/>
      <c r="K627" s="2"/>
      <c r="L627" s="3"/>
      <c r="M627" s="3"/>
      <c r="N627" s="3"/>
      <c r="O627" s="2"/>
      <c r="P627" s="3"/>
      <c r="Q627" s="3"/>
      <c r="R627" s="2"/>
      <c r="S627" s="3"/>
      <c r="T627" s="2"/>
      <c r="U627" s="3"/>
      <c r="V627" s="2"/>
      <c r="W627" s="3"/>
      <c r="X627" s="3"/>
      <c r="Y627" s="2"/>
      <c r="Z627" s="3"/>
      <c r="AA627" s="3"/>
      <c r="AB627" s="3"/>
      <c r="AC627" s="3"/>
      <c r="AD627" s="3"/>
    </row>
    <row r="628" spans="6:30" ht="12.75">
      <c r="F628" s="1"/>
      <c r="H628" s="1"/>
      <c r="I628" s="2"/>
      <c r="J628" s="3"/>
      <c r="K628" s="2"/>
      <c r="L628" s="3"/>
      <c r="M628" s="3"/>
      <c r="N628" s="3"/>
      <c r="O628" s="2"/>
      <c r="P628" s="3"/>
      <c r="Q628" s="3"/>
      <c r="R628" s="2"/>
      <c r="S628" s="3"/>
      <c r="T628" s="2"/>
      <c r="U628" s="3"/>
      <c r="V628" s="2"/>
      <c r="W628" s="3"/>
      <c r="X628" s="3"/>
      <c r="Y628" s="2"/>
      <c r="Z628" s="3"/>
      <c r="AA628" s="3"/>
      <c r="AB628" s="3"/>
      <c r="AC628" s="3"/>
      <c r="AD628" s="3"/>
    </row>
    <row r="629" spans="6:30" ht="12.75">
      <c r="F629" s="1"/>
      <c r="H629" s="1"/>
      <c r="I629" s="2"/>
      <c r="J629" s="3"/>
      <c r="K629" s="2"/>
      <c r="L629" s="3"/>
      <c r="M629" s="3"/>
      <c r="N629" s="3"/>
      <c r="O629" s="2"/>
      <c r="P629" s="3"/>
      <c r="Q629" s="3"/>
      <c r="R629" s="2"/>
      <c r="S629" s="3"/>
      <c r="T629" s="2"/>
      <c r="U629" s="3"/>
      <c r="V629" s="2"/>
      <c r="W629" s="3"/>
      <c r="X629" s="3"/>
      <c r="Y629" s="2"/>
      <c r="Z629" s="3"/>
      <c r="AA629" s="3"/>
      <c r="AB629" s="3"/>
      <c r="AC629" s="3"/>
      <c r="AD629" s="3"/>
    </row>
    <row r="630" spans="6:30" ht="12.75">
      <c r="F630" s="1"/>
      <c r="H630" s="1"/>
      <c r="I630" s="2"/>
      <c r="J630" s="3"/>
      <c r="K630" s="2"/>
      <c r="L630" s="3"/>
      <c r="M630" s="3"/>
      <c r="N630" s="3"/>
      <c r="O630" s="2"/>
      <c r="P630" s="3"/>
      <c r="Q630" s="3"/>
      <c r="R630" s="2"/>
      <c r="S630" s="3"/>
      <c r="T630" s="2"/>
      <c r="U630" s="3"/>
      <c r="V630" s="2"/>
      <c r="W630" s="3"/>
      <c r="X630" s="3"/>
      <c r="Y630" s="2"/>
      <c r="Z630" s="3"/>
      <c r="AA630" s="3"/>
      <c r="AB630" s="3"/>
      <c r="AC630" s="3"/>
      <c r="AD630" s="3"/>
    </row>
    <row r="631" spans="6:30" ht="12.75">
      <c r="F631" s="1"/>
      <c r="H631" s="1"/>
      <c r="I631" s="2"/>
      <c r="J631" s="3"/>
      <c r="K631" s="2"/>
      <c r="L631" s="3"/>
      <c r="M631" s="3"/>
      <c r="N631" s="3"/>
      <c r="O631" s="2"/>
      <c r="P631" s="3"/>
      <c r="Q631" s="3"/>
      <c r="R631" s="2"/>
      <c r="S631" s="3"/>
      <c r="T631" s="2"/>
      <c r="U631" s="3"/>
      <c r="V631" s="2"/>
      <c r="W631" s="3"/>
      <c r="X631" s="3"/>
      <c r="Y631" s="2"/>
      <c r="Z631" s="3"/>
      <c r="AA631" s="3"/>
      <c r="AB631" s="3"/>
      <c r="AC631" s="3"/>
      <c r="AD631" s="3"/>
    </row>
    <row r="632" spans="6:30" ht="12.75">
      <c r="F632" s="1"/>
      <c r="H632" s="1"/>
      <c r="I632" s="2"/>
      <c r="J632" s="3"/>
      <c r="K632" s="2"/>
      <c r="L632" s="3"/>
      <c r="M632" s="3"/>
      <c r="N632" s="3"/>
      <c r="O632" s="2"/>
      <c r="P632" s="3"/>
      <c r="Q632" s="3"/>
      <c r="R632" s="2"/>
      <c r="S632" s="3"/>
      <c r="T632" s="2"/>
      <c r="U632" s="3"/>
      <c r="V632" s="2"/>
      <c r="W632" s="3"/>
      <c r="X632" s="3"/>
      <c r="Y632" s="2"/>
      <c r="Z632" s="3"/>
      <c r="AA632" s="3"/>
      <c r="AB632" s="3"/>
      <c r="AC632" s="3"/>
      <c r="AD632" s="3"/>
    </row>
    <row r="633" spans="6:30" ht="12.75">
      <c r="F633" s="1"/>
      <c r="H633" s="1"/>
      <c r="I633" s="2"/>
      <c r="J633" s="3"/>
      <c r="K633" s="2"/>
      <c r="L633" s="3"/>
      <c r="M633" s="3"/>
      <c r="N633" s="3"/>
      <c r="O633" s="2"/>
      <c r="P633" s="3"/>
      <c r="Q633" s="3"/>
      <c r="R633" s="2"/>
      <c r="S633" s="3"/>
      <c r="T633" s="2"/>
      <c r="U633" s="3"/>
      <c r="V633" s="2"/>
      <c r="W633" s="3"/>
      <c r="X633" s="3"/>
      <c r="Y633" s="2"/>
      <c r="Z633" s="3"/>
      <c r="AA633" s="3"/>
      <c r="AB633" s="3"/>
      <c r="AC633" s="3"/>
      <c r="AD633" s="3"/>
    </row>
    <row r="634" spans="6:30" ht="12.75">
      <c r="F634" s="1"/>
      <c r="H634" s="1"/>
      <c r="I634" s="2"/>
      <c r="J634" s="3"/>
      <c r="K634" s="2"/>
      <c r="L634" s="3"/>
      <c r="M634" s="3"/>
      <c r="N634" s="3"/>
      <c r="O634" s="2"/>
      <c r="P634" s="3"/>
      <c r="Q634" s="3"/>
      <c r="R634" s="2"/>
      <c r="S634" s="3"/>
      <c r="T634" s="2"/>
      <c r="U634" s="3"/>
      <c r="V634" s="2"/>
      <c r="W634" s="3"/>
      <c r="X634" s="3"/>
      <c r="Y634" s="2"/>
      <c r="Z634" s="3"/>
      <c r="AA634" s="3"/>
      <c r="AB634" s="3"/>
      <c r="AC634" s="3"/>
      <c r="AD634" s="3"/>
    </row>
    <row r="635" spans="6:30" ht="12.75">
      <c r="F635" s="1"/>
      <c r="H635" s="1"/>
      <c r="I635" s="2"/>
      <c r="J635" s="3"/>
      <c r="K635" s="2"/>
      <c r="L635" s="3"/>
      <c r="M635" s="3"/>
      <c r="N635" s="3"/>
      <c r="O635" s="2"/>
      <c r="P635" s="3"/>
      <c r="Q635" s="3"/>
      <c r="R635" s="2"/>
      <c r="S635" s="3"/>
      <c r="T635" s="2"/>
      <c r="U635" s="3"/>
      <c r="V635" s="2"/>
      <c r="W635" s="3"/>
      <c r="X635" s="3"/>
      <c r="Y635" s="2"/>
      <c r="Z635" s="3"/>
      <c r="AA635" s="3"/>
      <c r="AB635" s="3"/>
      <c r="AC635" s="3"/>
      <c r="AD635" s="3"/>
    </row>
    <row r="636" spans="6:30" ht="12.75">
      <c r="F636" s="1"/>
      <c r="H636" s="1"/>
      <c r="I636" s="2"/>
      <c r="J636" s="3"/>
      <c r="K636" s="2"/>
      <c r="L636" s="3"/>
      <c r="M636" s="3"/>
      <c r="N636" s="3"/>
      <c r="O636" s="2"/>
      <c r="P636" s="3"/>
      <c r="Q636" s="3"/>
      <c r="R636" s="2"/>
      <c r="S636" s="3"/>
      <c r="T636" s="2"/>
      <c r="U636" s="3"/>
      <c r="V636" s="2"/>
      <c r="W636" s="3"/>
      <c r="X636" s="3"/>
      <c r="Y636" s="2"/>
      <c r="Z636" s="3"/>
      <c r="AA636" s="3"/>
      <c r="AB636" s="3"/>
      <c r="AC636" s="3"/>
      <c r="AD636" s="3"/>
    </row>
    <row r="637" spans="6:30" ht="12.75">
      <c r="F637" s="1"/>
      <c r="H637" s="1"/>
      <c r="I637" s="2"/>
      <c r="J637" s="3"/>
      <c r="K637" s="2"/>
      <c r="L637" s="3"/>
      <c r="M637" s="3"/>
      <c r="N637" s="3"/>
      <c r="O637" s="2"/>
      <c r="P637" s="3"/>
      <c r="Q637" s="3"/>
      <c r="R637" s="2"/>
      <c r="S637" s="3"/>
      <c r="T637" s="2"/>
      <c r="U637" s="3"/>
      <c r="V637" s="2"/>
      <c r="W637" s="3"/>
      <c r="X637" s="3"/>
      <c r="Y637" s="2"/>
      <c r="Z637" s="3"/>
      <c r="AA637" s="3"/>
      <c r="AB637" s="3"/>
      <c r="AC637" s="3"/>
      <c r="AD637" s="3"/>
    </row>
    <row r="638" spans="6:30" ht="12.75">
      <c r="F638" s="1"/>
      <c r="H638" s="1"/>
      <c r="I638" s="2"/>
      <c r="J638" s="3"/>
      <c r="K638" s="2"/>
      <c r="L638" s="3"/>
      <c r="M638" s="3"/>
      <c r="N638" s="3"/>
      <c r="O638" s="2"/>
      <c r="P638" s="3"/>
      <c r="Q638" s="3"/>
      <c r="R638" s="2"/>
      <c r="S638" s="3"/>
      <c r="T638" s="2"/>
      <c r="U638" s="3"/>
      <c r="V638" s="2"/>
      <c r="W638" s="3"/>
      <c r="X638" s="3"/>
      <c r="Y638" s="2"/>
      <c r="Z638" s="3"/>
      <c r="AA638" s="3"/>
      <c r="AB638" s="3"/>
      <c r="AC638" s="3"/>
      <c r="AD638" s="3"/>
    </row>
    <row r="639" spans="6:30" ht="12.75">
      <c r="F639" s="1"/>
      <c r="H639" s="1"/>
      <c r="I639" s="2"/>
      <c r="J639" s="3"/>
      <c r="K639" s="2"/>
      <c r="L639" s="3"/>
      <c r="M639" s="3"/>
      <c r="N639" s="3"/>
      <c r="O639" s="2"/>
      <c r="P639" s="3"/>
      <c r="Q639" s="3"/>
      <c r="R639" s="2"/>
      <c r="S639" s="3"/>
      <c r="T639" s="2"/>
      <c r="U639" s="3"/>
      <c r="V639" s="2"/>
      <c r="W639" s="3"/>
      <c r="X639" s="3"/>
      <c r="Y639" s="2"/>
      <c r="Z639" s="3"/>
      <c r="AA639" s="3"/>
      <c r="AB639" s="3"/>
      <c r="AC639" s="3"/>
      <c r="AD639" s="3"/>
    </row>
    <row r="640" spans="6:30" ht="12.75">
      <c r="F640" s="1"/>
      <c r="H640" s="1"/>
      <c r="I640" s="2"/>
      <c r="J640" s="3"/>
      <c r="K640" s="2"/>
      <c r="L640" s="3"/>
      <c r="M640" s="3"/>
      <c r="N640" s="3"/>
      <c r="O640" s="2"/>
      <c r="P640" s="3"/>
      <c r="Q640" s="3"/>
      <c r="R640" s="2"/>
      <c r="S640" s="3"/>
      <c r="T640" s="2"/>
      <c r="U640" s="3"/>
      <c r="V640" s="2"/>
      <c r="W640" s="3"/>
      <c r="X640" s="3"/>
      <c r="Y640" s="2"/>
      <c r="Z640" s="3"/>
      <c r="AA640" s="3"/>
      <c r="AB640" s="3"/>
      <c r="AC640" s="3"/>
      <c r="AD640" s="3"/>
    </row>
    <row r="641" spans="6:30" ht="12.75">
      <c r="F641" s="1"/>
      <c r="H641" s="1"/>
      <c r="I641" s="2"/>
      <c r="J641" s="3"/>
      <c r="K641" s="2"/>
      <c r="L641" s="3"/>
      <c r="M641" s="3"/>
      <c r="N641" s="3"/>
      <c r="O641" s="2"/>
      <c r="P641" s="3"/>
      <c r="Q641" s="3"/>
      <c r="R641" s="2"/>
      <c r="S641" s="3"/>
      <c r="T641" s="2"/>
      <c r="U641" s="3"/>
      <c r="V641" s="2"/>
      <c r="W641" s="3"/>
      <c r="X641" s="3"/>
      <c r="Y641" s="2"/>
      <c r="Z641" s="3"/>
      <c r="AA641" s="3"/>
      <c r="AB641" s="3"/>
      <c r="AC641" s="3"/>
      <c r="AD641" s="3"/>
    </row>
    <row r="642" spans="6:30" ht="12.75">
      <c r="F642" s="1"/>
      <c r="H642" s="1"/>
      <c r="I642" s="2"/>
      <c r="J642" s="3"/>
      <c r="K642" s="2"/>
      <c r="L642" s="3"/>
      <c r="M642" s="3"/>
      <c r="N642" s="3"/>
      <c r="O642" s="2"/>
      <c r="P642" s="3"/>
      <c r="Q642" s="3"/>
      <c r="R642" s="2"/>
      <c r="S642" s="3"/>
      <c r="T642" s="2"/>
      <c r="U642" s="3"/>
      <c r="V642" s="2"/>
      <c r="W642" s="3"/>
      <c r="X642" s="3"/>
      <c r="Y642" s="2"/>
      <c r="Z642" s="3"/>
      <c r="AA642" s="3"/>
      <c r="AB642" s="3"/>
      <c r="AC642" s="3"/>
      <c r="AD642" s="3"/>
    </row>
    <row r="643" spans="6:30" ht="12.75">
      <c r="F643" s="1"/>
      <c r="H643" s="1"/>
      <c r="I643" s="2"/>
      <c r="J643" s="3"/>
      <c r="K643" s="2"/>
      <c r="L643" s="3"/>
      <c r="M643" s="3"/>
      <c r="N643" s="3"/>
      <c r="O643" s="2"/>
      <c r="P643" s="3"/>
      <c r="Q643" s="3"/>
      <c r="R643" s="2"/>
      <c r="S643" s="3"/>
      <c r="T643" s="2"/>
      <c r="U643" s="3"/>
      <c r="V643" s="2"/>
      <c r="W643" s="3"/>
      <c r="X643" s="3"/>
      <c r="Y643" s="2"/>
      <c r="Z643" s="3"/>
      <c r="AA643" s="3"/>
      <c r="AB643" s="3"/>
      <c r="AC643" s="3"/>
      <c r="AD643" s="3"/>
    </row>
    <row r="644" spans="6:30" ht="12.75">
      <c r="F644" s="1"/>
      <c r="H644" s="1"/>
      <c r="I644" s="2"/>
      <c r="J644" s="3"/>
      <c r="K644" s="2"/>
      <c r="L644" s="3"/>
      <c r="M644" s="3"/>
      <c r="N644" s="3"/>
      <c r="O644" s="2"/>
      <c r="P644" s="3"/>
      <c r="Q644" s="3"/>
      <c r="R644" s="2"/>
      <c r="S644" s="3"/>
      <c r="T644" s="2"/>
      <c r="U644" s="3"/>
      <c r="V644" s="2"/>
      <c r="W644" s="3"/>
      <c r="X644" s="3"/>
      <c r="Y644" s="2"/>
      <c r="Z644" s="3"/>
      <c r="AA644" s="3"/>
      <c r="AB644" s="3"/>
      <c r="AC644" s="3"/>
      <c r="AD644" s="3"/>
    </row>
    <row r="645" spans="6:30" ht="12.75">
      <c r="F645" s="1"/>
      <c r="H645" s="1"/>
      <c r="I645" s="2"/>
      <c r="J645" s="3"/>
      <c r="K645" s="2"/>
      <c r="L645" s="3"/>
      <c r="M645" s="3"/>
      <c r="N645" s="3"/>
      <c r="O645" s="2"/>
      <c r="P645" s="3"/>
      <c r="Q645" s="3"/>
      <c r="R645" s="2"/>
      <c r="S645" s="3"/>
      <c r="T645" s="2"/>
      <c r="U645" s="3"/>
      <c r="V645" s="2"/>
      <c r="W645" s="3"/>
      <c r="X645" s="3"/>
      <c r="Y645" s="2"/>
      <c r="Z645" s="3"/>
      <c r="AA645" s="3"/>
      <c r="AB645" s="3"/>
      <c r="AC645" s="3"/>
      <c r="AD645" s="3"/>
    </row>
    <row r="646" spans="6:30" ht="12.75">
      <c r="F646" s="1"/>
      <c r="H646" s="1"/>
      <c r="I646" s="2"/>
      <c r="J646" s="3"/>
      <c r="K646" s="2"/>
      <c r="L646" s="3"/>
      <c r="M646" s="3"/>
      <c r="N646" s="3"/>
      <c r="O646" s="2"/>
      <c r="P646" s="3"/>
      <c r="Q646" s="3"/>
      <c r="R646" s="2"/>
      <c r="S646" s="3"/>
      <c r="T646" s="2"/>
      <c r="U646" s="3"/>
      <c r="V646" s="2"/>
      <c r="W646" s="3"/>
      <c r="X646" s="3"/>
      <c r="Y646" s="2"/>
      <c r="Z646" s="3"/>
      <c r="AA646" s="3"/>
      <c r="AB646" s="3"/>
      <c r="AC646" s="3"/>
      <c r="AD646" s="3"/>
    </row>
    <row r="647" spans="6:30" ht="12.75">
      <c r="F647" s="1"/>
      <c r="H647" s="1"/>
      <c r="I647" s="2"/>
      <c r="J647" s="3"/>
      <c r="K647" s="2"/>
      <c r="L647" s="3"/>
      <c r="M647" s="3"/>
      <c r="N647" s="3"/>
      <c r="O647" s="2"/>
      <c r="P647" s="3"/>
      <c r="Q647" s="3"/>
      <c r="R647" s="2"/>
      <c r="S647" s="3"/>
      <c r="T647" s="2"/>
      <c r="U647" s="3"/>
      <c r="V647" s="2"/>
      <c r="W647" s="3"/>
      <c r="X647" s="3"/>
      <c r="Y647" s="2"/>
      <c r="Z647" s="3"/>
      <c r="AA647" s="3"/>
      <c r="AB647" s="3"/>
      <c r="AC647" s="3"/>
      <c r="AD647" s="3"/>
    </row>
    <row r="648" spans="6:30" ht="12.75">
      <c r="F648" s="1"/>
      <c r="H648" s="1"/>
      <c r="I648" s="2"/>
      <c r="J648" s="3"/>
      <c r="K648" s="2"/>
      <c r="L648" s="3"/>
      <c r="M648" s="3"/>
      <c r="N648" s="3"/>
      <c r="O648" s="2"/>
      <c r="P648" s="3"/>
      <c r="Q648" s="3"/>
      <c r="R648" s="2"/>
      <c r="S648" s="3"/>
      <c r="T648" s="2"/>
      <c r="U648" s="3"/>
      <c r="V648" s="2"/>
      <c r="W648" s="3"/>
      <c r="X648" s="3"/>
      <c r="Y648" s="2"/>
      <c r="Z648" s="3"/>
      <c r="AA648" s="3"/>
      <c r="AB648" s="3"/>
      <c r="AC648" s="3"/>
      <c r="AD648" s="3"/>
    </row>
    <row r="649" spans="6:30" ht="12.75">
      <c r="F649" s="1"/>
      <c r="H649" s="1"/>
      <c r="I649" s="2"/>
      <c r="J649" s="3"/>
      <c r="K649" s="2"/>
      <c r="L649" s="3"/>
      <c r="M649" s="3"/>
      <c r="N649" s="3"/>
      <c r="O649" s="2"/>
      <c r="P649" s="3"/>
      <c r="Q649" s="3"/>
      <c r="R649" s="2"/>
      <c r="S649" s="3"/>
      <c r="T649" s="2"/>
      <c r="U649" s="3"/>
      <c r="V649" s="2"/>
      <c r="W649" s="3"/>
      <c r="X649" s="3"/>
      <c r="Y649" s="2"/>
      <c r="Z649" s="3"/>
      <c r="AA649" s="3"/>
      <c r="AB649" s="3"/>
      <c r="AC649" s="3"/>
      <c r="AD649" s="3"/>
    </row>
    <row r="650" spans="6:30" ht="12.75">
      <c r="F650" s="1"/>
      <c r="H650" s="1"/>
      <c r="I650" s="2"/>
      <c r="J650" s="3"/>
      <c r="K650" s="2"/>
      <c r="L650" s="3"/>
      <c r="M650" s="3"/>
      <c r="N650" s="3"/>
      <c r="O650" s="2"/>
      <c r="P650" s="3"/>
      <c r="Q650" s="3"/>
      <c r="R650" s="2"/>
      <c r="S650" s="3"/>
      <c r="T650" s="2"/>
      <c r="U650" s="3"/>
      <c r="V650" s="2"/>
      <c r="W650" s="3"/>
      <c r="X650" s="3"/>
      <c r="Y650" s="2"/>
      <c r="Z650" s="3"/>
      <c r="AA650" s="3"/>
      <c r="AB650" s="3"/>
      <c r="AC650" s="3"/>
      <c r="AD650" s="3"/>
    </row>
    <row r="651" spans="6:30" ht="12.75">
      <c r="F651" s="1"/>
      <c r="H651" s="1"/>
      <c r="I651" s="2"/>
      <c r="J651" s="3"/>
      <c r="K651" s="2"/>
      <c r="L651" s="3"/>
      <c r="M651" s="3"/>
      <c r="N651" s="3"/>
      <c r="O651" s="2"/>
      <c r="P651" s="3"/>
      <c r="Q651" s="3"/>
      <c r="R651" s="2"/>
      <c r="S651" s="3"/>
      <c r="T651" s="2"/>
      <c r="U651" s="3"/>
      <c r="V651" s="2"/>
      <c r="W651" s="3"/>
      <c r="X651" s="3"/>
      <c r="Y651" s="2"/>
      <c r="Z651" s="3"/>
      <c r="AA651" s="3"/>
      <c r="AB651" s="3"/>
      <c r="AC651" s="3"/>
      <c r="AD651" s="3"/>
    </row>
    <row r="652" spans="6:30" ht="12.75">
      <c r="F652" s="1"/>
      <c r="H652" s="1"/>
      <c r="I652" s="2"/>
      <c r="J652" s="3"/>
      <c r="K652" s="2"/>
      <c r="L652" s="3"/>
      <c r="M652" s="3"/>
      <c r="N652" s="3"/>
      <c r="O652" s="2"/>
      <c r="P652" s="3"/>
      <c r="Q652" s="3"/>
      <c r="R652" s="2"/>
      <c r="S652" s="3"/>
      <c r="T652" s="2"/>
      <c r="U652" s="3"/>
      <c r="V652" s="2"/>
      <c r="W652" s="3"/>
      <c r="X652" s="3"/>
      <c r="Y652" s="2"/>
      <c r="Z652" s="3"/>
      <c r="AA652" s="3"/>
      <c r="AB652" s="3"/>
      <c r="AC652" s="3"/>
      <c r="AD652" s="3"/>
    </row>
    <row r="653" spans="6:30" ht="12.75">
      <c r="F653" s="1"/>
      <c r="H653" s="1"/>
      <c r="I653" s="2"/>
      <c r="J653" s="3"/>
      <c r="K653" s="2"/>
      <c r="L653" s="3"/>
      <c r="M653" s="3"/>
      <c r="N653" s="3"/>
      <c r="O653" s="2"/>
      <c r="P653" s="3"/>
      <c r="Q653" s="3"/>
      <c r="R653" s="2"/>
      <c r="S653" s="3"/>
      <c r="T653" s="2"/>
      <c r="U653" s="3"/>
      <c r="V653" s="2"/>
      <c r="W653" s="3"/>
      <c r="X653" s="3"/>
      <c r="Y653" s="2"/>
      <c r="Z653" s="3"/>
      <c r="AA653" s="3"/>
      <c r="AB653" s="3"/>
      <c r="AC653" s="3"/>
      <c r="AD653" s="3"/>
    </row>
    <row r="654" spans="6:30" ht="12.75">
      <c r="F654" s="1"/>
      <c r="H654" s="1"/>
      <c r="I654" s="2"/>
      <c r="J654" s="3"/>
      <c r="K654" s="2"/>
      <c r="L654" s="3"/>
      <c r="M654" s="3"/>
      <c r="N654" s="3"/>
      <c r="O654" s="2"/>
      <c r="P654" s="3"/>
      <c r="Q654" s="3"/>
      <c r="R654" s="2"/>
      <c r="S654" s="3"/>
      <c r="T654" s="2"/>
      <c r="U654" s="3"/>
      <c r="V654" s="2"/>
      <c r="W654" s="3"/>
      <c r="X654" s="3"/>
      <c r="Y654" s="2"/>
      <c r="Z654" s="3"/>
      <c r="AA654" s="3"/>
      <c r="AB654" s="3"/>
      <c r="AC654" s="3"/>
      <c r="AD654" s="3"/>
    </row>
    <row r="655" spans="6:30" ht="12.75">
      <c r="F655" s="1"/>
      <c r="H655" s="1"/>
      <c r="I655" s="2"/>
      <c r="J655" s="3"/>
      <c r="K655" s="2"/>
      <c r="L655" s="3"/>
      <c r="M655" s="3"/>
      <c r="N655" s="3"/>
      <c r="O655" s="2"/>
      <c r="P655" s="3"/>
      <c r="Q655" s="3"/>
      <c r="R655" s="2"/>
      <c r="S655" s="3"/>
      <c r="T655" s="2"/>
      <c r="U655" s="3"/>
      <c r="V655" s="2"/>
      <c r="W655" s="3"/>
      <c r="X655" s="3"/>
      <c r="Y655" s="2"/>
      <c r="Z655" s="3"/>
      <c r="AA655" s="3"/>
      <c r="AB655" s="3"/>
      <c r="AC655" s="3"/>
      <c r="AD655" s="3"/>
    </row>
    <row r="656" spans="6:30" ht="12.75">
      <c r="F656" s="1"/>
      <c r="H656" s="1"/>
      <c r="I656" s="2"/>
      <c r="J656" s="3"/>
      <c r="K656" s="2"/>
      <c r="L656" s="3"/>
      <c r="M656" s="3"/>
      <c r="N656" s="3"/>
      <c r="O656" s="2"/>
      <c r="P656" s="3"/>
      <c r="Q656" s="3"/>
      <c r="R656" s="2"/>
      <c r="S656" s="3"/>
      <c r="T656" s="2"/>
      <c r="U656" s="3"/>
      <c r="V656" s="2"/>
      <c r="W656" s="3"/>
      <c r="X656" s="3"/>
      <c r="Y656" s="2"/>
      <c r="Z656" s="3"/>
      <c r="AA656" s="3"/>
      <c r="AB656" s="3"/>
      <c r="AC656" s="3"/>
      <c r="AD656" s="3"/>
    </row>
    <row r="657" spans="6:30" ht="12.75">
      <c r="F657" s="1"/>
      <c r="H657" s="1"/>
      <c r="I657" s="2"/>
      <c r="J657" s="3"/>
      <c r="K657" s="2"/>
      <c r="L657" s="3"/>
      <c r="M657" s="3"/>
      <c r="N657" s="3"/>
      <c r="O657" s="2"/>
      <c r="P657" s="3"/>
      <c r="Q657" s="3"/>
      <c r="R657" s="2"/>
      <c r="S657" s="3"/>
      <c r="T657" s="2"/>
      <c r="U657" s="3"/>
      <c r="V657" s="2"/>
      <c r="W657" s="3"/>
      <c r="X657" s="3"/>
      <c r="Y657" s="2"/>
      <c r="Z657" s="3"/>
      <c r="AA657" s="3"/>
      <c r="AB657" s="3"/>
      <c r="AC657" s="3"/>
      <c r="AD657" s="3"/>
    </row>
    <row r="658" spans="6:30" ht="12.75">
      <c r="F658" s="1"/>
      <c r="H658" s="1"/>
      <c r="I658" s="2"/>
      <c r="J658" s="3"/>
      <c r="K658" s="2"/>
      <c r="L658" s="3"/>
      <c r="M658" s="3"/>
      <c r="N658" s="3"/>
      <c r="O658" s="2"/>
      <c r="P658" s="3"/>
      <c r="Q658" s="3"/>
      <c r="R658" s="2"/>
      <c r="S658" s="3"/>
      <c r="T658" s="2"/>
      <c r="U658" s="3"/>
      <c r="V658" s="2"/>
      <c r="W658" s="3"/>
      <c r="X658" s="3"/>
      <c r="Y658" s="2"/>
      <c r="Z658" s="3"/>
      <c r="AA658" s="3"/>
      <c r="AB658" s="3"/>
      <c r="AC658" s="3"/>
      <c r="AD658" s="3"/>
    </row>
    <row r="659" spans="6:30" ht="12.75">
      <c r="F659" s="1"/>
      <c r="H659" s="1"/>
      <c r="I659" s="2"/>
      <c r="J659" s="3"/>
      <c r="K659" s="2"/>
      <c r="L659" s="3"/>
      <c r="M659" s="3"/>
      <c r="N659" s="3"/>
      <c r="O659" s="2"/>
      <c r="P659" s="3"/>
      <c r="Q659" s="3"/>
      <c r="R659" s="2"/>
      <c r="S659" s="3"/>
      <c r="T659" s="2"/>
      <c r="U659" s="3"/>
      <c r="V659" s="2"/>
      <c r="W659" s="3"/>
      <c r="X659" s="3"/>
      <c r="Y659" s="2"/>
      <c r="Z659" s="3"/>
      <c r="AA659" s="3"/>
      <c r="AB659" s="3"/>
      <c r="AC659" s="3"/>
      <c r="AD659" s="3"/>
    </row>
    <row r="660" spans="6:30" ht="12.75">
      <c r="F660" s="1"/>
      <c r="H660" s="1"/>
      <c r="I660" s="2"/>
      <c r="J660" s="3"/>
      <c r="K660" s="2"/>
      <c r="L660" s="3"/>
      <c r="M660" s="3"/>
      <c r="N660" s="3"/>
      <c r="O660" s="2"/>
      <c r="P660" s="3"/>
      <c r="Q660" s="3"/>
      <c r="R660" s="2"/>
      <c r="S660" s="3"/>
      <c r="T660" s="2"/>
      <c r="U660" s="3"/>
      <c r="V660" s="2"/>
      <c r="W660" s="3"/>
      <c r="X660" s="3"/>
      <c r="Y660" s="2"/>
      <c r="Z660" s="3"/>
      <c r="AA660" s="3"/>
      <c r="AB660" s="3"/>
      <c r="AC660" s="3"/>
      <c r="AD660" s="3"/>
    </row>
    <row r="661" spans="6:30" ht="12.75">
      <c r="F661" s="1"/>
      <c r="H661" s="1"/>
      <c r="I661" s="2"/>
      <c r="J661" s="3"/>
      <c r="K661" s="2"/>
      <c r="L661" s="3"/>
      <c r="M661" s="3"/>
      <c r="N661" s="3"/>
      <c r="O661" s="2"/>
      <c r="P661" s="3"/>
      <c r="Q661" s="3"/>
      <c r="R661" s="2"/>
      <c r="S661" s="3"/>
      <c r="T661" s="2"/>
      <c r="U661" s="3"/>
      <c r="V661" s="2"/>
      <c r="W661" s="3"/>
      <c r="X661" s="3"/>
      <c r="Y661" s="2"/>
      <c r="Z661" s="3"/>
      <c r="AA661" s="3"/>
      <c r="AB661" s="3"/>
      <c r="AC661" s="3"/>
      <c r="AD661" s="3"/>
    </row>
    <row r="662" spans="6:30" ht="12.75">
      <c r="F662" s="1"/>
      <c r="H662" s="1"/>
      <c r="I662" s="2"/>
      <c r="J662" s="3"/>
      <c r="K662" s="2"/>
      <c r="L662" s="3"/>
      <c r="M662" s="3"/>
      <c r="N662" s="3"/>
      <c r="O662" s="2"/>
      <c r="P662" s="3"/>
      <c r="Q662" s="3"/>
      <c r="R662" s="2"/>
      <c r="S662" s="3"/>
      <c r="T662" s="2"/>
      <c r="U662" s="3"/>
      <c r="V662" s="2"/>
      <c r="W662" s="3"/>
      <c r="X662" s="3"/>
      <c r="Y662" s="2"/>
      <c r="Z662" s="3"/>
      <c r="AA662" s="3"/>
      <c r="AB662" s="3"/>
      <c r="AC662" s="3"/>
      <c r="AD662" s="3"/>
    </row>
    <row r="663" spans="6:30" ht="12.75">
      <c r="F663" s="1"/>
      <c r="H663" s="1"/>
      <c r="I663" s="2"/>
      <c r="J663" s="3"/>
      <c r="K663" s="2"/>
      <c r="L663" s="3"/>
      <c r="M663" s="3"/>
      <c r="N663" s="3"/>
      <c r="O663" s="2"/>
      <c r="P663" s="3"/>
      <c r="Q663" s="3"/>
      <c r="R663" s="2"/>
      <c r="S663" s="3"/>
      <c r="T663" s="2"/>
      <c r="U663" s="3"/>
      <c r="V663" s="2"/>
      <c r="W663" s="3"/>
      <c r="X663" s="3"/>
      <c r="Y663" s="2"/>
      <c r="Z663" s="3"/>
      <c r="AA663" s="3"/>
      <c r="AB663" s="3"/>
      <c r="AC663" s="3"/>
      <c r="AD663" s="3"/>
    </row>
    <row r="664" spans="6:30" ht="12.75">
      <c r="F664" s="1"/>
      <c r="H664" s="1"/>
      <c r="I664" s="2"/>
      <c r="J664" s="3"/>
      <c r="K664" s="2"/>
      <c r="L664" s="3"/>
      <c r="M664" s="3"/>
      <c r="N664" s="3"/>
      <c r="O664" s="2"/>
      <c r="P664" s="3"/>
      <c r="Q664" s="3"/>
      <c r="R664" s="2"/>
      <c r="S664" s="3"/>
      <c r="T664" s="2"/>
      <c r="U664" s="3"/>
      <c r="V664" s="2"/>
      <c r="W664" s="3"/>
      <c r="X664" s="3"/>
      <c r="Y664" s="2"/>
      <c r="Z664" s="3"/>
      <c r="AA664" s="3"/>
      <c r="AB664" s="3"/>
      <c r="AC664" s="3"/>
      <c r="AD664" s="3"/>
    </row>
    <row r="665" spans="6:30" ht="12.75">
      <c r="F665" s="1"/>
      <c r="H665" s="1"/>
      <c r="I665" s="2"/>
      <c r="J665" s="3"/>
      <c r="K665" s="2"/>
      <c r="L665" s="3"/>
      <c r="M665" s="3"/>
      <c r="N665" s="3"/>
      <c r="O665" s="2"/>
      <c r="P665" s="3"/>
      <c r="Q665" s="3"/>
      <c r="R665" s="2"/>
      <c r="S665" s="3"/>
      <c r="T665" s="2"/>
      <c r="U665" s="3"/>
      <c r="V665" s="2"/>
      <c r="W665" s="3"/>
      <c r="X665" s="3"/>
      <c r="Y665" s="2"/>
      <c r="Z665" s="3"/>
      <c r="AA665" s="3"/>
      <c r="AB665" s="3"/>
      <c r="AC665" s="3"/>
      <c r="AD665" s="3"/>
    </row>
    <row r="666" spans="6:30" ht="12.75">
      <c r="F666" s="1"/>
      <c r="H666" s="1"/>
      <c r="I666" s="2"/>
      <c r="J666" s="3"/>
      <c r="K666" s="2"/>
      <c r="L666" s="3"/>
      <c r="M666" s="3"/>
      <c r="N666" s="3"/>
      <c r="O666" s="2"/>
      <c r="P666" s="3"/>
      <c r="Q666" s="3"/>
      <c r="R666" s="2"/>
      <c r="S666" s="3"/>
      <c r="T666" s="2"/>
      <c r="U666" s="3"/>
      <c r="V666" s="2"/>
      <c r="W666" s="3"/>
      <c r="X666" s="3"/>
      <c r="Y666" s="2"/>
      <c r="Z666" s="3"/>
      <c r="AA666" s="3"/>
      <c r="AB666" s="3"/>
      <c r="AC666" s="3"/>
      <c r="AD666" s="3"/>
    </row>
    <row r="667" spans="6:30" ht="12.75">
      <c r="F667" s="1"/>
      <c r="H667" s="1"/>
      <c r="I667" s="2"/>
      <c r="J667" s="3"/>
      <c r="K667" s="2"/>
      <c r="L667" s="3"/>
      <c r="M667" s="3"/>
      <c r="N667" s="3"/>
      <c r="O667" s="2"/>
      <c r="P667" s="3"/>
      <c r="Q667" s="3"/>
      <c r="R667" s="2"/>
      <c r="S667" s="3"/>
      <c r="T667" s="2"/>
      <c r="U667" s="3"/>
      <c r="V667" s="2"/>
      <c r="W667" s="3"/>
      <c r="X667" s="3"/>
      <c r="Y667" s="2"/>
      <c r="Z667" s="3"/>
      <c r="AA667" s="3"/>
      <c r="AB667" s="3"/>
      <c r="AC667" s="3"/>
      <c r="AD667" s="3"/>
    </row>
    <row r="668" spans="6:30" ht="12.75">
      <c r="F668" s="1"/>
      <c r="H668" s="1"/>
      <c r="I668" s="2"/>
      <c r="J668" s="3"/>
      <c r="K668" s="2"/>
      <c r="L668" s="3"/>
      <c r="M668" s="3"/>
      <c r="N668" s="3"/>
      <c r="O668" s="2"/>
      <c r="P668" s="3"/>
      <c r="Q668" s="3"/>
      <c r="R668" s="2"/>
      <c r="S668" s="3"/>
      <c r="T668" s="2"/>
      <c r="U668" s="3"/>
      <c r="V668" s="2"/>
      <c r="W668" s="3"/>
      <c r="X668" s="3"/>
      <c r="Y668" s="2"/>
      <c r="Z668" s="3"/>
      <c r="AA668" s="3"/>
      <c r="AB668" s="3"/>
      <c r="AC668" s="3"/>
      <c r="AD668" s="3"/>
    </row>
    <row r="669" spans="6:30" ht="12.75">
      <c r="F669" s="1"/>
      <c r="H669" s="1"/>
      <c r="I669" s="2"/>
      <c r="J669" s="3"/>
      <c r="K669" s="2"/>
      <c r="L669" s="3"/>
      <c r="M669" s="3"/>
      <c r="N669" s="3"/>
      <c r="O669" s="2"/>
      <c r="P669" s="3"/>
      <c r="Q669" s="3"/>
      <c r="R669" s="2"/>
      <c r="S669" s="3"/>
      <c r="T669" s="2"/>
      <c r="U669" s="3"/>
      <c r="V669" s="2"/>
      <c r="W669" s="3"/>
      <c r="X669" s="3"/>
      <c r="Y669" s="2"/>
      <c r="Z669" s="3"/>
      <c r="AA669" s="3"/>
      <c r="AB669" s="3"/>
      <c r="AC669" s="3"/>
      <c r="AD669" s="3"/>
    </row>
    <row r="670" spans="6:30" ht="12.75">
      <c r="F670" s="1"/>
      <c r="H670" s="1"/>
      <c r="I670" s="2"/>
      <c r="J670" s="3"/>
      <c r="K670" s="2"/>
      <c r="L670" s="3"/>
      <c r="M670" s="3"/>
      <c r="N670" s="3"/>
      <c r="O670" s="2"/>
      <c r="P670" s="3"/>
      <c r="Q670" s="3"/>
      <c r="R670" s="2"/>
      <c r="S670" s="3"/>
      <c r="T670" s="2"/>
      <c r="U670" s="3"/>
      <c r="V670" s="2"/>
      <c r="W670" s="3"/>
      <c r="X670" s="3"/>
      <c r="Y670" s="2"/>
      <c r="Z670" s="3"/>
      <c r="AA670" s="3"/>
      <c r="AB670" s="3"/>
      <c r="AC670" s="3"/>
      <c r="AD670" s="3"/>
    </row>
    <row r="671" spans="6:30" ht="12.75">
      <c r="F671" s="1"/>
      <c r="H671" s="1"/>
      <c r="I671" s="2"/>
      <c r="J671" s="3"/>
      <c r="K671" s="2"/>
      <c r="L671" s="3"/>
      <c r="M671" s="3"/>
      <c r="N671" s="3"/>
      <c r="O671" s="2"/>
      <c r="P671" s="3"/>
      <c r="Q671" s="3"/>
      <c r="R671" s="2"/>
      <c r="S671" s="3"/>
      <c r="T671" s="2"/>
      <c r="U671" s="3"/>
      <c r="V671" s="2"/>
      <c r="W671" s="3"/>
      <c r="X671" s="3"/>
      <c r="Y671" s="2"/>
      <c r="Z671" s="3"/>
      <c r="AA671" s="3"/>
      <c r="AB671" s="3"/>
      <c r="AC671" s="3"/>
      <c r="AD671" s="3"/>
    </row>
    <row r="672" spans="6:30" ht="12.75">
      <c r="F672" s="1"/>
      <c r="H672" s="1"/>
      <c r="I672" s="2"/>
      <c r="J672" s="3"/>
      <c r="K672" s="2"/>
      <c r="L672" s="3"/>
      <c r="M672" s="3"/>
      <c r="N672" s="3"/>
      <c r="O672" s="2"/>
      <c r="P672" s="3"/>
      <c r="Q672" s="3"/>
      <c r="R672" s="2"/>
      <c r="S672" s="3"/>
      <c r="T672" s="2"/>
      <c r="U672" s="3"/>
      <c r="V672" s="2"/>
      <c r="W672" s="3"/>
      <c r="X672" s="3"/>
      <c r="Y672" s="2"/>
      <c r="Z672" s="3"/>
      <c r="AA672" s="3"/>
      <c r="AB672" s="3"/>
      <c r="AC672" s="3"/>
      <c r="AD672" s="3"/>
    </row>
    <row r="673" spans="6:30" ht="12.75">
      <c r="F673" s="1"/>
      <c r="H673" s="1"/>
      <c r="I673" s="2"/>
      <c r="J673" s="3"/>
      <c r="K673" s="2"/>
      <c r="L673" s="3"/>
      <c r="M673" s="3"/>
      <c r="N673" s="3"/>
      <c r="O673" s="2"/>
      <c r="P673" s="3"/>
      <c r="Q673" s="3"/>
      <c r="R673" s="2"/>
      <c r="S673" s="3"/>
      <c r="T673" s="2"/>
      <c r="U673" s="3"/>
      <c r="V673" s="2"/>
      <c r="W673" s="3"/>
      <c r="X673" s="3"/>
      <c r="Y673" s="2"/>
      <c r="Z673" s="3"/>
      <c r="AA673" s="3"/>
      <c r="AB673" s="3"/>
      <c r="AC673" s="3"/>
      <c r="AD673" s="3"/>
    </row>
    <row r="674" spans="6:30" ht="12.75">
      <c r="F674" s="1"/>
      <c r="H674" s="1"/>
      <c r="I674" s="2"/>
      <c r="J674" s="3"/>
      <c r="K674" s="2"/>
      <c r="L674" s="3"/>
      <c r="M674" s="3"/>
      <c r="N674" s="3"/>
      <c r="O674" s="2"/>
      <c r="P674" s="3"/>
      <c r="Q674" s="3"/>
      <c r="R674" s="2"/>
      <c r="S674" s="3"/>
      <c r="T674" s="2"/>
      <c r="U674" s="3"/>
      <c r="V674" s="2"/>
      <c r="W674" s="3"/>
      <c r="X674" s="3"/>
      <c r="Y674" s="2"/>
      <c r="Z674" s="3"/>
      <c r="AA674" s="3"/>
      <c r="AB674" s="3"/>
      <c r="AC674" s="3"/>
      <c r="AD674" s="3"/>
    </row>
    <row r="675" spans="6:30" ht="12.75">
      <c r="F675" s="1"/>
      <c r="H675" s="1"/>
      <c r="I675" s="2"/>
      <c r="J675" s="3"/>
      <c r="K675" s="2"/>
      <c r="L675" s="3"/>
      <c r="M675" s="3"/>
      <c r="N675" s="3"/>
      <c r="O675" s="2"/>
      <c r="P675" s="3"/>
      <c r="Q675" s="3"/>
      <c r="R675" s="2"/>
      <c r="S675" s="3"/>
      <c r="T675" s="2"/>
      <c r="U675" s="3"/>
      <c r="V675" s="2"/>
      <c r="W675" s="3"/>
      <c r="X675" s="3"/>
      <c r="Y675" s="2"/>
      <c r="Z675" s="3"/>
      <c r="AA675" s="3"/>
      <c r="AB675" s="3"/>
      <c r="AC675" s="3"/>
      <c r="AD675" s="3"/>
    </row>
    <row r="676" spans="6:30" ht="12.75">
      <c r="F676" s="1"/>
      <c r="H676" s="1"/>
      <c r="I676" s="2"/>
      <c r="J676" s="3"/>
      <c r="K676" s="2"/>
      <c r="L676" s="3"/>
      <c r="M676" s="3"/>
      <c r="N676" s="3"/>
      <c r="O676" s="2"/>
      <c r="P676" s="3"/>
      <c r="Q676" s="3"/>
      <c r="R676" s="2"/>
      <c r="S676" s="3"/>
      <c r="T676" s="2"/>
      <c r="U676" s="3"/>
      <c r="V676" s="2"/>
      <c r="W676" s="3"/>
      <c r="X676" s="3"/>
      <c r="Y676" s="2"/>
      <c r="Z676" s="3"/>
      <c r="AA676" s="3"/>
      <c r="AB676" s="3"/>
      <c r="AC676" s="3"/>
      <c r="AD676" s="3"/>
    </row>
    <row r="677" spans="6:30" ht="12.75">
      <c r="F677" s="1"/>
      <c r="H677" s="1"/>
      <c r="I677" s="2"/>
      <c r="J677" s="3"/>
      <c r="K677" s="2"/>
      <c r="L677" s="3"/>
      <c r="M677" s="3"/>
      <c r="N677" s="3"/>
      <c r="O677" s="2"/>
      <c r="P677" s="3"/>
      <c r="Q677" s="3"/>
      <c r="R677" s="2"/>
      <c r="S677" s="3"/>
      <c r="T677" s="2"/>
      <c r="U677" s="3"/>
      <c r="V677" s="2"/>
      <c r="W677" s="3"/>
      <c r="X677" s="3"/>
      <c r="Y677" s="2"/>
      <c r="Z677" s="3"/>
      <c r="AA677" s="3"/>
      <c r="AB677" s="3"/>
      <c r="AC677" s="3"/>
      <c r="AD677" s="3"/>
    </row>
    <row r="678" spans="6:30" ht="12.75">
      <c r="F678" s="1"/>
      <c r="H678" s="1"/>
      <c r="I678" s="2"/>
      <c r="J678" s="3"/>
      <c r="K678" s="2"/>
      <c r="L678" s="3"/>
      <c r="M678" s="3"/>
      <c r="N678" s="3"/>
      <c r="O678" s="2"/>
      <c r="P678" s="3"/>
      <c r="Q678" s="3"/>
      <c r="R678" s="2"/>
      <c r="S678" s="3"/>
      <c r="T678" s="2"/>
      <c r="U678" s="3"/>
      <c r="V678" s="2"/>
      <c r="W678" s="3"/>
      <c r="X678" s="3"/>
      <c r="Y678" s="2"/>
      <c r="Z678" s="3"/>
      <c r="AA678" s="3"/>
      <c r="AB678" s="3"/>
      <c r="AC678" s="3"/>
      <c r="AD678" s="3"/>
    </row>
    <row r="679" spans="6:30" ht="12.75">
      <c r="F679" s="1"/>
      <c r="H679" s="1"/>
      <c r="I679" s="2"/>
      <c r="J679" s="3"/>
      <c r="K679" s="2"/>
      <c r="L679" s="3"/>
      <c r="M679" s="3"/>
      <c r="N679" s="3"/>
      <c r="O679" s="2"/>
      <c r="P679" s="3"/>
      <c r="Q679" s="3"/>
      <c r="R679" s="2"/>
      <c r="S679" s="3"/>
      <c r="T679" s="2"/>
      <c r="U679" s="3"/>
      <c r="V679" s="2"/>
      <c r="W679" s="3"/>
      <c r="X679" s="3"/>
      <c r="Y679" s="2"/>
      <c r="Z679" s="3"/>
      <c r="AA679" s="3"/>
      <c r="AB679" s="3"/>
      <c r="AC679" s="3"/>
      <c r="AD679" s="3"/>
    </row>
    <row r="680" spans="6:30" ht="12.75">
      <c r="F680" s="1"/>
      <c r="H680" s="1"/>
      <c r="I680" s="2"/>
      <c r="J680" s="3"/>
      <c r="K680" s="2"/>
      <c r="L680" s="3"/>
      <c r="M680" s="3"/>
      <c r="N680" s="3"/>
      <c r="O680" s="2"/>
      <c r="P680" s="3"/>
      <c r="Q680" s="3"/>
      <c r="R680" s="2"/>
      <c r="S680" s="3"/>
      <c r="T680" s="2"/>
      <c r="U680" s="3"/>
      <c r="V680" s="2"/>
      <c r="W680" s="3"/>
      <c r="X680" s="3"/>
      <c r="Y680" s="2"/>
      <c r="Z680" s="3"/>
      <c r="AA680" s="3"/>
      <c r="AB680" s="3"/>
      <c r="AC680" s="3"/>
      <c r="AD680" s="3"/>
    </row>
    <row r="681" spans="6:30" ht="12.75">
      <c r="F681" s="1"/>
      <c r="H681" s="1"/>
      <c r="I681" s="2"/>
      <c r="J681" s="3"/>
      <c r="K681" s="2"/>
      <c r="L681" s="3"/>
      <c r="M681" s="3"/>
      <c r="N681" s="3"/>
      <c r="O681" s="2"/>
      <c r="P681" s="3"/>
      <c r="Q681" s="3"/>
      <c r="R681" s="2"/>
      <c r="S681" s="3"/>
      <c r="T681" s="2"/>
      <c r="U681" s="3"/>
      <c r="V681" s="2"/>
      <c r="W681" s="3"/>
      <c r="X681" s="3"/>
      <c r="Y681" s="2"/>
      <c r="Z681" s="3"/>
      <c r="AA681" s="3"/>
      <c r="AB681" s="3"/>
      <c r="AC681" s="3"/>
      <c r="AD681" s="3"/>
    </row>
    <row r="682" spans="6:30" ht="12.75">
      <c r="F682" s="1"/>
      <c r="H682" s="1"/>
      <c r="I682" s="2"/>
      <c r="J682" s="3"/>
      <c r="K682" s="2"/>
      <c r="L682" s="3"/>
      <c r="M682" s="3"/>
      <c r="N682" s="3"/>
      <c r="O682" s="2"/>
      <c r="P682" s="3"/>
      <c r="Q682" s="3"/>
      <c r="R682" s="2"/>
      <c r="S682" s="3"/>
      <c r="T682" s="2"/>
      <c r="U682" s="3"/>
      <c r="V682" s="2"/>
      <c r="W682" s="3"/>
      <c r="X682" s="3"/>
      <c r="Y682" s="2"/>
      <c r="Z682" s="3"/>
      <c r="AA682" s="3"/>
      <c r="AB682" s="3"/>
      <c r="AC682" s="3"/>
      <c r="AD682" s="3"/>
    </row>
    <row r="683" spans="6:30" ht="12.75">
      <c r="F683" s="1"/>
      <c r="H683" s="1"/>
      <c r="I683" s="2"/>
      <c r="J683" s="3"/>
      <c r="K683" s="2"/>
      <c r="L683" s="3"/>
      <c r="M683" s="3"/>
      <c r="N683" s="3"/>
      <c r="O683" s="2"/>
      <c r="P683" s="3"/>
      <c r="Q683" s="3"/>
      <c r="R683" s="2"/>
      <c r="S683" s="3"/>
      <c r="T683" s="2"/>
      <c r="U683" s="3"/>
      <c r="V683" s="2"/>
      <c r="W683" s="3"/>
      <c r="X683" s="3"/>
      <c r="Y683" s="2"/>
      <c r="Z683" s="3"/>
      <c r="AA683" s="3"/>
      <c r="AB683" s="3"/>
      <c r="AC683" s="3"/>
      <c r="AD683" s="3"/>
    </row>
    <row r="684" spans="6:30" ht="12.75">
      <c r="F684" s="1"/>
      <c r="H684" s="1"/>
      <c r="I684" s="2"/>
      <c r="J684" s="3"/>
      <c r="K684" s="2"/>
      <c r="L684" s="3"/>
      <c r="M684" s="3"/>
      <c r="N684" s="3"/>
      <c r="O684" s="2"/>
      <c r="P684" s="3"/>
      <c r="Q684" s="3"/>
      <c r="R684" s="2"/>
      <c r="S684" s="3"/>
      <c r="T684" s="2"/>
      <c r="U684" s="3"/>
      <c r="V684" s="2"/>
      <c r="W684" s="3"/>
      <c r="X684" s="3"/>
      <c r="Y684" s="2"/>
      <c r="Z684" s="3"/>
      <c r="AA684" s="3"/>
      <c r="AB684" s="3"/>
      <c r="AC684" s="3"/>
      <c r="AD684" s="3"/>
    </row>
    <row r="685" spans="6:30" ht="12.75">
      <c r="F685" s="1"/>
      <c r="H685" s="1"/>
      <c r="I685" s="2"/>
      <c r="J685" s="3"/>
      <c r="K685" s="2"/>
      <c r="L685" s="3"/>
      <c r="M685" s="3"/>
      <c r="N685" s="3"/>
      <c r="O685" s="2"/>
      <c r="P685" s="3"/>
      <c r="Q685" s="3"/>
      <c r="R685" s="2"/>
      <c r="S685" s="3"/>
      <c r="T685" s="2"/>
      <c r="U685" s="3"/>
      <c r="V685" s="2"/>
      <c r="W685" s="3"/>
      <c r="X685" s="3"/>
      <c r="Y685" s="2"/>
      <c r="Z685" s="3"/>
      <c r="AA685" s="3"/>
      <c r="AB685" s="3"/>
      <c r="AC685" s="3"/>
      <c r="AD685" s="3"/>
    </row>
    <row r="686" spans="6:30" ht="12.75">
      <c r="F686" s="1"/>
      <c r="H686" s="1"/>
      <c r="I686" s="2"/>
      <c r="J686" s="3"/>
      <c r="K686" s="2"/>
      <c r="L686" s="3"/>
      <c r="M686" s="3"/>
      <c r="N686" s="3"/>
      <c r="O686" s="2"/>
      <c r="P686" s="3"/>
      <c r="Q686" s="3"/>
      <c r="R686" s="2"/>
      <c r="S686" s="3"/>
      <c r="T686" s="2"/>
      <c r="U686" s="3"/>
      <c r="V686" s="2"/>
      <c r="W686" s="3"/>
      <c r="X686" s="3"/>
      <c r="Y686" s="2"/>
      <c r="Z686" s="3"/>
      <c r="AA686" s="3"/>
      <c r="AB686" s="3"/>
      <c r="AC686" s="3"/>
      <c r="AD686" s="3"/>
    </row>
    <row r="687" spans="6:30" ht="12.75">
      <c r="F687" s="1"/>
      <c r="H687" s="1"/>
      <c r="I687" s="2"/>
      <c r="J687" s="3"/>
      <c r="K687" s="2"/>
      <c r="L687" s="3"/>
      <c r="M687" s="3"/>
      <c r="N687" s="3"/>
      <c r="O687" s="2"/>
      <c r="P687" s="3"/>
      <c r="Q687" s="3"/>
      <c r="R687" s="2"/>
      <c r="S687" s="3"/>
      <c r="T687" s="2"/>
      <c r="U687" s="3"/>
      <c r="V687" s="2"/>
      <c r="W687" s="3"/>
      <c r="X687" s="3"/>
      <c r="Y687" s="2"/>
      <c r="Z687" s="3"/>
      <c r="AA687" s="3"/>
      <c r="AB687" s="3"/>
      <c r="AC687" s="3"/>
      <c r="AD687" s="3"/>
    </row>
    <row r="688" spans="6:30" ht="12.75">
      <c r="F688" s="1"/>
      <c r="H688" s="1"/>
      <c r="I688" s="2"/>
      <c r="J688" s="3"/>
      <c r="K688" s="2"/>
      <c r="L688" s="3"/>
      <c r="M688" s="3"/>
      <c r="N688" s="3"/>
      <c r="O688" s="2"/>
      <c r="P688" s="3"/>
      <c r="Q688" s="3"/>
      <c r="R688" s="2"/>
      <c r="S688" s="3"/>
      <c r="T688" s="2"/>
      <c r="U688" s="3"/>
      <c r="V688" s="2"/>
      <c r="W688" s="3"/>
      <c r="X688" s="3"/>
      <c r="Y688" s="2"/>
      <c r="Z688" s="3"/>
      <c r="AA688" s="3"/>
      <c r="AB688" s="3"/>
      <c r="AC688" s="3"/>
      <c r="AD688" s="3"/>
    </row>
    <row r="689" spans="6:30" ht="12.75">
      <c r="F689" s="1"/>
      <c r="H689" s="1"/>
      <c r="I689" s="2"/>
      <c r="J689" s="3"/>
      <c r="K689" s="2"/>
      <c r="L689" s="3"/>
      <c r="M689" s="3"/>
      <c r="N689" s="3"/>
      <c r="O689" s="2"/>
      <c r="P689" s="3"/>
      <c r="Q689" s="3"/>
      <c r="R689" s="2"/>
      <c r="S689" s="3"/>
      <c r="T689" s="2"/>
      <c r="U689" s="3"/>
      <c r="V689" s="2"/>
      <c r="W689" s="3"/>
      <c r="X689" s="3"/>
      <c r="Y689" s="2"/>
      <c r="Z689" s="3"/>
      <c r="AA689" s="3"/>
      <c r="AB689" s="3"/>
      <c r="AC689" s="3"/>
      <c r="AD689" s="3"/>
    </row>
    <row r="690" spans="6:30" ht="12.75">
      <c r="F690" s="1"/>
      <c r="H690" s="1"/>
      <c r="I690" s="2"/>
      <c r="J690" s="3"/>
      <c r="K690" s="2"/>
      <c r="L690" s="3"/>
      <c r="M690" s="3"/>
      <c r="N690" s="3"/>
      <c r="O690" s="2"/>
      <c r="P690" s="3"/>
      <c r="Q690" s="3"/>
      <c r="R690" s="2"/>
      <c r="S690" s="3"/>
      <c r="T690" s="2"/>
      <c r="U690" s="3"/>
      <c r="V690" s="2"/>
      <c r="W690" s="3"/>
      <c r="X690" s="3"/>
      <c r="Y690" s="2"/>
      <c r="Z690" s="3"/>
      <c r="AA690" s="3"/>
      <c r="AB690" s="3"/>
      <c r="AC690" s="3"/>
      <c r="AD690" s="3"/>
    </row>
    <row r="691" spans="6:30" ht="12.75">
      <c r="F691" s="1"/>
      <c r="H691" s="1"/>
      <c r="I691" s="2"/>
      <c r="J691" s="3"/>
      <c r="K691" s="2"/>
      <c r="L691" s="3"/>
      <c r="M691" s="3"/>
      <c r="N691" s="3"/>
      <c r="O691" s="2"/>
      <c r="P691" s="3"/>
      <c r="Q691" s="3"/>
      <c r="R691" s="2"/>
      <c r="S691" s="3"/>
      <c r="T691" s="2"/>
      <c r="U691" s="3"/>
      <c r="V691" s="2"/>
      <c r="W691" s="3"/>
      <c r="X691" s="3"/>
      <c r="Y691" s="2"/>
      <c r="Z691" s="3"/>
      <c r="AA691" s="3"/>
      <c r="AB691" s="3"/>
      <c r="AC691" s="3"/>
      <c r="AD691" s="3"/>
    </row>
    <row r="692" spans="6:30" ht="12.75">
      <c r="F692" s="1"/>
      <c r="H692" s="1"/>
      <c r="I692" s="2"/>
      <c r="J692" s="3"/>
      <c r="K692" s="2"/>
      <c r="L692" s="3"/>
      <c r="M692" s="3"/>
      <c r="N692" s="3"/>
      <c r="O692" s="2"/>
      <c r="P692" s="3"/>
      <c r="Q692" s="3"/>
      <c r="R692" s="2"/>
      <c r="S692" s="3"/>
      <c r="T692" s="2"/>
      <c r="U692" s="3"/>
      <c r="V692" s="2"/>
      <c r="W692" s="3"/>
      <c r="X692" s="3"/>
      <c r="Y692" s="2"/>
      <c r="Z692" s="3"/>
      <c r="AA692" s="3"/>
      <c r="AB692" s="3"/>
      <c r="AC692" s="3"/>
      <c r="AD692" s="3"/>
    </row>
    <row r="693" spans="6:30" ht="12.75">
      <c r="F693" s="1"/>
      <c r="H693" s="1"/>
      <c r="I693" s="2"/>
      <c r="J693" s="3"/>
      <c r="K693" s="2"/>
      <c r="L693" s="3"/>
      <c r="M693" s="3"/>
      <c r="N693" s="3"/>
      <c r="O693" s="2"/>
      <c r="P693" s="3"/>
      <c r="Q693" s="3"/>
      <c r="R693" s="2"/>
      <c r="S693" s="3"/>
      <c r="T693" s="2"/>
      <c r="U693" s="3"/>
      <c r="V693" s="2"/>
      <c r="W693" s="3"/>
      <c r="X693" s="3"/>
      <c r="Y693" s="2"/>
      <c r="Z693" s="3"/>
      <c r="AA693" s="3"/>
      <c r="AB693" s="3"/>
      <c r="AC693" s="3"/>
      <c r="AD693" s="3"/>
    </row>
    <row r="694" spans="6:30" ht="12.75">
      <c r="F694" s="1"/>
      <c r="H694" s="1"/>
      <c r="I694" s="2"/>
      <c r="J694" s="3"/>
      <c r="K694" s="2"/>
      <c r="L694" s="3"/>
      <c r="M694" s="3"/>
      <c r="N694" s="3"/>
      <c r="O694" s="2"/>
      <c r="P694" s="3"/>
      <c r="Q694" s="3"/>
      <c r="R694" s="2"/>
      <c r="S694" s="3"/>
      <c r="T694" s="2"/>
      <c r="U694" s="3"/>
      <c r="V694" s="2"/>
      <c r="W694" s="3"/>
      <c r="X694" s="3"/>
      <c r="Y694" s="2"/>
      <c r="Z694" s="3"/>
      <c r="AA694" s="3"/>
      <c r="AB694" s="3"/>
      <c r="AC694" s="3"/>
      <c r="AD694" s="3"/>
    </row>
    <row r="695" spans="6:30" ht="12.75">
      <c r="F695" s="1"/>
      <c r="H695" s="1"/>
      <c r="I695" s="2"/>
      <c r="J695" s="3"/>
      <c r="K695" s="2"/>
      <c r="L695" s="3"/>
      <c r="M695" s="3"/>
      <c r="N695" s="3"/>
      <c r="O695" s="2"/>
      <c r="P695" s="3"/>
      <c r="Q695" s="3"/>
      <c r="R695" s="2"/>
      <c r="S695" s="3"/>
      <c r="T695" s="2"/>
      <c r="U695" s="3"/>
      <c r="V695" s="2"/>
      <c r="W695" s="3"/>
      <c r="X695" s="3"/>
      <c r="Y695" s="2"/>
      <c r="Z695" s="3"/>
      <c r="AA695" s="3"/>
      <c r="AB695" s="3"/>
      <c r="AC695" s="3"/>
      <c r="AD695" s="3"/>
    </row>
    <row r="696" spans="6:30" ht="12.75">
      <c r="F696" s="1"/>
      <c r="H696" s="1"/>
      <c r="I696" s="2"/>
      <c r="J696" s="3"/>
      <c r="K696" s="2"/>
      <c r="L696" s="3"/>
      <c r="M696" s="3"/>
      <c r="N696" s="3"/>
      <c r="O696" s="2"/>
      <c r="P696" s="3"/>
      <c r="Q696" s="3"/>
      <c r="R696" s="2"/>
      <c r="S696" s="3"/>
      <c r="T696" s="2"/>
      <c r="U696" s="3"/>
      <c r="V696" s="2"/>
      <c r="W696" s="3"/>
      <c r="X696" s="3"/>
      <c r="Y696" s="2"/>
      <c r="Z696" s="3"/>
      <c r="AA696" s="3"/>
      <c r="AB696" s="3"/>
      <c r="AC696" s="3"/>
      <c r="AD696" s="3"/>
    </row>
    <row r="697" spans="6:30" ht="12.75">
      <c r="F697" s="1"/>
      <c r="H697" s="1"/>
      <c r="I697" s="2"/>
      <c r="J697" s="3"/>
      <c r="K697" s="2"/>
      <c r="L697" s="3"/>
      <c r="M697" s="3"/>
      <c r="N697" s="3"/>
      <c r="O697" s="2"/>
      <c r="P697" s="3"/>
      <c r="Q697" s="3"/>
      <c r="R697" s="2"/>
      <c r="S697" s="3"/>
      <c r="T697" s="2"/>
      <c r="U697" s="3"/>
      <c r="V697" s="2"/>
      <c r="W697" s="3"/>
      <c r="X697" s="3"/>
      <c r="Y697" s="2"/>
      <c r="Z697" s="3"/>
      <c r="AA697" s="3"/>
      <c r="AB697" s="3"/>
      <c r="AC697" s="3"/>
      <c r="AD697" s="3"/>
    </row>
    <row r="698" spans="6:30" ht="12.75">
      <c r="F698" s="1"/>
      <c r="H698" s="1"/>
      <c r="I698" s="2"/>
      <c r="J698" s="3"/>
      <c r="K698" s="2"/>
      <c r="L698" s="3"/>
      <c r="M698" s="3"/>
      <c r="N698" s="3"/>
      <c r="O698" s="2"/>
      <c r="P698" s="3"/>
      <c r="Q698" s="3"/>
      <c r="R698" s="2"/>
      <c r="S698" s="3"/>
      <c r="T698" s="2"/>
      <c r="U698" s="3"/>
      <c r="V698" s="2"/>
      <c r="W698" s="3"/>
      <c r="X698" s="3"/>
      <c r="Y698" s="2"/>
      <c r="Z698" s="3"/>
      <c r="AA698" s="3"/>
      <c r="AB698" s="3"/>
      <c r="AC698" s="3"/>
      <c r="AD698" s="3"/>
    </row>
    <row r="699" spans="6:30" ht="12.75">
      <c r="F699" s="1"/>
      <c r="H699" s="1"/>
      <c r="I699" s="2"/>
      <c r="J699" s="3"/>
      <c r="K699" s="2"/>
      <c r="L699" s="3"/>
      <c r="M699" s="3"/>
      <c r="N699" s="3"/>
      <c r="O699" s="2"/>
      <c r="P699" s="3"/>
      <c r="Q699" s="3"/>
      <c r="R699" s="2"/>
      <c r="S699" s="3"/>
      <c r="T699" s="2"/>
      <c r="U699" s="3"/>
      <c r="V699" s="2"/>
      <c r="W699" s="3"/>
      <c r="X699" s="3"/>
      <c r="Y699" s="2"/>
      <c r="Z699" s="3"/>
      <c r="AA699" s="3"/>
      <c r="AB699" s="3"/>
      <c r="AC699" s="3"/>
      <c r="AD699" s="3"/>
    </row>
    <row r="700" spans="6:30" ht="12.75">
      <c r="F700" s="1"/>
      <c r="H700" s="1"/>
      <c r="I700" s="2"/>
      <c r="J700" s="3"/>
      <c r="K700" s="2"/>
      <c r="L700" s="3"/>
      <c r="M700" s="3"/>
      <c r="N700" s="3"/>
      <c r="O700" s="2"/>
      <c r="P700" s="3"/>
      <c r="Q700" s="3"/>
      <c r="R700" s="2"/>
      <c r="S700" s="3"/>
      <c r="T700" s="2"/>
      <c r="U700" s="3"/>
      <c r="V700" s="2"/>
      <c r="W700" s="3"/>
      <c r="X700" s="3"/>
      <c r="Y700" s="2"/>
      <c r="Z700" s="3"/>
      <c r="AA700" s="3"/>
      <c r="AB700" s="3"/>
      <c r="AC700" s="3"/>
      <c r="AD700" s="3"/>
    </row>
    <row r="701" spans="6:30" ht="12.75">
      <c r="F701" s="1"/>
      <c r="H701" s="1"/>
      <c r="I701" s="2"/>
      <c r="J701" s="3"/>
      <c r="K701" s="2"/>
      <c r="L701" s="3"/>
      <c r="M701" s="3"/>
      <c r="N701" s="3"/>
      <c r="O701" s="2"/>
      <c r="P701" s="3"/>
      <c r="Q701" s="3"/>
      <c r="R701" s="2"/>
      <c r="S701" s="3"/>
      <c r="T701" s="2"/>
      <c r="U701" s="3"/>
      <c r="V701" s="2"/>
      <c r="W701" s="3"/>
      <c r="X701" s="3"/>
      <c r="Y701" s="2"/>
      <c r="Z701" s="3"/>
      <c r="AA701" s="3"/>
      <c r="AB701" s="3"/>
      <c r="AC701" s="3"/>
      <c r="AD701" s="3"/>
    </row>
    <row r="702" spans="6:30" ht="12.75">
      <c r="F702" s="1"/>
      <c r="H702" s="1"/>
      <c r="I702" s="2"/>
      <c r="J702" s="3"/>
      <c r="K702" s="2"/>
      <c r="L702" s="3"/>
      <c r="M702" s="3"/>
      <c r="N702" s="3"/>
      <c r="O702" s="2"/>
      <c r="P702" s="3"/>
      <c r="Q702" s="3"/>
      <c r="R702" s="2"/>
      <c r="S702" s="3"/>
      <c r="T702" s="2"/>
      <c r="U702" s="3"/>
      <c r="V702" s="2"/>
      <c r="W702" s="3"/>
      <c r="X702" s="3"/>
      <c r="Y702" s="2"/>
      <c r="Z702" s="3"/>
      <c r="AA702" s="3"/>
      <c r="AB702" s="3"/>
      <c r="AC702" s="3"/>
      <c r="AD702" s="3"/>
    </row>
    <row r="703" spans="6:30" ht="12.75">
      <c r="F703" s="1"/>
      <c r="H703" s="1"/>
      <c r="I703" s="2"/>
      <c r="J703" s="3"/>
      <c r="K703" s="2"/>
      <c r="L703" s="3"/>
      <c r="M703" s="3"/>
      <c r="N703" s="3"/>
      <c r="O703" s="2"/>
      <c r="P703" s="3"/>
      <c r="Q703" s="3"/>
      <c r="R703" s="2"/>
      <c r="S703" s="3"/>
      <c r="T703" s="2"/>
      <c r="U703" s="3"/>
      <c r="V703" s="2"/>
      <c r="W703" s="3"/>
      <c r="X703" s="3"/>
      <c r="Y703" s="2"/>
      <c r="Z703" s="3"/>
      <c r="AA703" s="3"/>
      <c r="AB703" s="3"/>
      <c r="AC703" s="3"/>
      <c r="AD703" s="3"/>
    </row>
    <row r="704" spans="6:30" ht="12.75">
      <c r="F704" s="1"/>
      <c r="H704" s="1"/>
      <c r="I704" s="2"/>
      <c r="J704" s="3"/>
      <c r="K704" s="2"/>
      <c r="L704" s="3"/>
      <c r="M704" s="3"/>
      <c r="N704" s="3"/>
      <c r="O704" s="2"/>
      <c r="P704" s="3"/>
      <c r="Q704" s="3"/>
      <c r="R704" s="2"/>
      <c r="S704" s="3"/>
      <c r="T704" s="2"/>
      <c r="U704" s="3"/>
      <c r="V704" s="2"/>
      <c r="W704" s="3"/>
      <c r="X704" s="3"/>
      <c r="Y704" s="2"/>
      <c r="Z704" s="3"/>
      <c r="AA704" s="3"/>
      <c r="AB704" s="3"/>
      <c r="AC704" s="3"/>
      <c r="AD704" s="3"/>
    </row>
    <row r="705" spans="6:30" ht="12.75">
      <c r="F705" s="1"/>
      <c r="H705" s="1"/>
      <c r="I705" s="2"/>
      <c r="J705" s="3"/>
      <c r="K705" s="2"/>
      <c r="L705" s="3"/>
      <c r="M705" s="3"/>
      <c r="N705" s="3"/>
      <c r="O705" s="2"/>
      <c r="P705" s="3"/>
      <c r="Q705" s="3"/>
      <c r="R705" s="2"/>
      <c r="S705" s="3"/>
      <c r="T705" s="2"/>
      <c r="U705" s="3"/>
      <c r="V705" s="2"/>
      <c r="W705" s="3"/>
      <c r="X705" s="3"/>
      <c r="Y705" s="2"/>
      <c r="Z705" s="3"/>
      <c r="AA705" s="3"/>
      <c r="AB705" s="3"/>
      <c r="AC705" s="3"/>
      <c r="AD705" s="3"/>
    </row>
    <row r="706" spans="6:30" ht="12.75">
      <c r="F706" s="1"/>
      <c r="H706" s="1"/>
      <c r="I706" s="2"/>
      <c r="J706" s="3"/>
      <c r="K706" s="2"/>
      <c r="L706" s="3"/>
      <c r="M706" s="3"/>
      <c r="N706" s="3"/>
      <c r="O706" s="2"/>
      <c r="P706" s="3"/>
      <c r="Q706" s="3"/>
      <c r="R706" s="2"/>
      <c r="S706" s="3"/>
      <c r="T706" s="2"/>
      <c r="U706" s="3"/>
      <c r="V706" s="2"/>
      <c r="W706" s="3"/>
      <c r="X706" s="3"/>
      <c r="Y706" s="2"/>
      <c r="Z706" s="3"/>
      <c r="AA706" s="3"/>
      <c r="AB706" s="3"/>
      <c r="AC706" s="3"/>
      <c r="AD706" s="3"/>
    </row>
    <row r="707" spans="6:30" ht="12.75">
      <c r="F707" s="1"/>
      <c r="H707" s="1"/>
      <c r="I707" s="2"/>
      <c r="J707" s="3"/>
      <c r="K707" s="2"/>
      <c r="L707" s="3"/>
      <c r="M707" s="3"/>
      <c r="N707" s="3"/>
      <c r="O707" s="2"/>
      <c r="P707" s="3"/>
      <c r="Q707" s="3"/>
      <c r="R707" s="2"/>
      <c r="S707" s="3"/>
      <c r="T707" s="2"/>
      <c r="U707" s="3"/>
      <c r="V707" s="2"/>
      <c r="W707" s="3"/>
      <c r="X707" s="3"/>
      <c r="Y707" s="2"/>
      <c r="Z707" s="3"/>
      <c r="AA707" s="3"/>
      <c r="AB707" s="3"/>
      <c r="AC707" s="3"/>
      <c r="AD707" s="3"/>
    </row>
    <row r="708" spans="6:30" ht="12.75">
      <c r="F708" s="1"/>
      <c r="H708" s="1"/>
      <c r="I708" s="2"/>
      <c r="J708" s="3"/>
      <c r="K708" s="2"/>
      <c r="L708" s="3"/>
      <c r="M708" s="3"/>
      <c r="N708" s="3"/>
      <c r="O708" s="2"/>
      <c r="P708" s="3"/>
      <c r="Q708" s="3"/>
      <c r="R708" s="2"/>
      <c r="S708" s="3"/>
      <c r="T708" s="2"/>
      <c r="U708" s="3"/>
      <c r="V708" s="2"/>
      <c r="W708" s="3"/>
      <c r="X708" s="3"/>
      <c r="Y708" s="2"/>
      <c r="Z708" s="3"/>
      <c r="AA708" s="3"/>
      <c r="AB708" s="3"/>
      <c r="AC708" s="3"/>
      <c r="AD708" s="3"/>
    </row>
    <row r="709" spans="6:30" ht="12.75">
      <c r="F709" s="1"/>
      <c r="H709" s="1"/>
      <c r="I709" s="2"/>
      <c r="J709" s="3"/>
      <c r="K709" s="2"/>
      <c r="L709" s="3"/>
      <c r="M709" s="3"/>
      <c r="N709" s="3"/>
      <c r="O709" s="2"/>
      <c r="P709" s="3"/>
      <c r="Q709" s="3"/>
      <c r="R709" s="2"/>
      <c r="S709" s="3"/>
      <c r="T709" s="2"/>
      <c r="U709" s="3"/>
      <c r="V709" s="2"/>
      <c r="W709" s="3"/>
      <c r="X709" s="3"/>
      <c r="Y709" s="2"/>
      <c r="Z709" s="3"/>
      <c r="AA709" s="3"/>
      <c r="AB709" s="3"/>
      <c r="AC709" s="3"/>
      <c r="AD709" s="3"/>
    </row>
    <row r="710" spans="6:30" ht="12.75">
      <c r="F710" s="1"/>
      <c r="H710" s="1"/>
      <c r="I710" s="2"/>
      <c r="J710" s="3"/>
      <c r="K710" s="2"/>
      <c r="L710" s="3"/>
      <c r="M710" s="3"/>
      <c r="N710" s="3"/>
      <c r="O710" s="2"/>
      <c r="P710" s="3"/>
      <c r="Q710" s="3"/>
      <c r="R710" s="2"/>
      <c r="S710" s="3"/>
      <c r="T710" s="2"/>
      <c r="U710" s="3"/>
      <c r="V710" s="2"/>
      <c r="W710" s="3"/>
      <c r="X710" s="3"/>
      <c r="Y710" s="2"/>
      <c r="Z710" s="3"/>
      <c r="AA710" s="3"/>
      <c r="AB710" s="3"/>
      <c r="AC710" s="3"/>
      <c r="AD710" s="3"/>
    </row>
    <row r="711" spans="6:30" ht="12.75">
      <c r="F711" s="1"/>
      <c r="H711" s="1"/>
      <c r="I711" s="2"/>
      <c r="J711" s="3"/>
      <c r="K711" s="2"/>
      <c r="L711" s="3"/>
      <c r="M711" s="3"/>
      <c r="N711" s="3"/>
      <c r="O711" s="2"/>
      <c r="P711" s="3"/>
      <c r="Q711" s="3"/>
      <c r="R711" s="2"/>
      <c r="S711" s="3"/>
      <c r="T711" s="2"/>
      <c r="U711" s="3"/>
      <c r="V711" s="2"/>
      <c r="W711" s="3"/>
      <c r="X711" s="3"/>
      <c r="Y711" s="2"/>
      <c r="Z711" s="3"/>
      <c r="AA711" s="3"/>
      <c r="AB711" s="3"/>
      <c r="AC711" s="3"/>
      <c r="AD711" s="3"/>
    </row>
    <row r="712" spans="6:30" ht="12.75">
      <c r="F712" s="1"/>
      <c r="H712" s="1"/>
      <c r="I712" s="2"/>
      <c r="J712" s="3"/>
      <c r="K712" s="2"/>
      <c r="L712" s="3"/>
      <c r="M712" s="3"/>
      <c r="N712" s="3"/>
      <c r="O712" s="2"/>
      <c r="P712" s="3"/>
      <c r="Q712" s="3"/>
      <c r="R712" s="2"/>
      <c r="S712" s="3"/>
      <c r="T712" s="2"/>
      <c r="U712" s="3"/>
      <c r="V712" s="2"/>
      <c r="W712" s="3"/>
      <c r="X712" s="3"/>
      <c r="Y712" s="2"/>
      <c r="Z712" s="3"/>
      <c r="AA712" s="3"/>
      <c r="AB712" s="3"/>
      <c r="AC712" s="3"/>
      <c r="AD712" s="3"/>
    </row>
    <row r="713" spans="6:30" ht="12.75">
      <c r="F713" s="1"/>
      <c r="H713" s="1"/>
      <c r="I713" s="2"/>
      <c r="J713" s="3"/>
      <c r="K713" s="2"/>
      <c r="L713" s="3"/>
      <c r="M713" s="3"/>
      <c r="N713" s="3"/>
      <c r="O713" s="2"/>
      <c r="P713" s="3"/>
      <c r="Q713" s="3"/>
      <c r="R713" s="2"/>
      <c r="S713" s="3"/>
      <c r="T713" s="2"/>
      <c r="U713" s="3"/>
      <c r="V713" s="2"/>
      <c r="W713" s="3"/>
      <c r="X713" s="3"/>
      <c r="Y713" s="2"/>
      <c r="Z713" s="3"/>
      <c r="AA713" s="3"/>
      <c r="AB713" s="3"/>
      <c r="AC713" s="3"/>
      <c r="AD713" s="3"/>
    </row>
    <row r="714" spans="6:30" ht="12.75">
      <c r="F714" s="1"/>
      <c r="H714" s="1"/>
      <c r="I714" s="2"/>
      <c r="J714" s="3"/>
      <c r="K714" s="2"/>
      <c r="L714" s="3"/>
      <c r="M714" s="3"/>
      <c r="N714" s="3"/>
      <c r="O714" s="2"/>
      <c r="P714" s="3"/>
      <c r="Q714" s="3"/>
      <c r="R714" s="2"/>
      <c r="S714" s="3"/>
      <c r="T714" s="2"/>
      <c r="U714" s="3"/>
      <c r="V714" s="2"/>
      <c r="W714" s="3"/>
      <c r="X714" s="3"/>
      <c r="Y714" s="2"/>
      <c r="Z714" s="3"/>
      <c r="AA714" s="3"/>
      <c r="AB714" s="3"/>
      <c r="AC714" s="3"/>
      <c r="AD714" s="3"/>
    </row>
    <row r="715" spans="6:30" ht="12.75">
      <c r="F715" s="1"/>
      <c r="H715" s="1"/>
      <c r="I715" s="2"/>
      <c r="J715" s="3"/>
      <c r="K715" s="2"/>
      <c r="L715" s="3"/>
      <c r="M715" s="3"/>
      <c r="N715" s="3"/>
      <c r="O715" s="2"/>
      <c r="P715" s="3"/>
      <c r="Q715" s="3"/>
      <c r="R715" s="2"/>
      <c r="S715" s="3"/>
      <c r="T715" s="2"/>
      <c r="U715" s="3"/>
      <c r="V715" s="2"/>
      <c r="W715" s="3"/>
      <c r="X715" s="3"/>
      <c r="Y715" s="2"/>
      <c r="Z715" s="3"/>
      <c r="AA715" s="3"/>
      <c r="AB715" s="3"/>
      <c r="AC715" s="3"/>
      <c r="AD715" s="3"/>
    </row>
    <row r="716" spans="6:30" ht="12.75">
      <c r="F716" s="1"/>
      <c r="H716" s="1"/>
      <c r="I716" s="2"/>
      <c r="J716" s="3"/>
      <c r="K716" s="2"/>
      <c r="L716" s="3"/>
      <c r="M716" s="3"/>
      <c r="N716" s="3"/>
      <c r="O716" s="2"/>
      <c r="P716" s="3"/>
      <c r="Q716" s="3"/>
      <c r="R716" s="2"/>
      <c r="S716" s="3"/>
      <c r="T716" s="2"/>
      <c r="U716" s="3"/>
      <c r="V716" s="2"/>
      <c r="W716" s="3"/>
      <c r="X716" s="3"/>
      <c r="Y716" s="2"/>
      <c r="Z716" s="3"/>
      <c r="AA716" s="3"/>
      <c r="AB716" s="3"/>
      <c r="AC716" s="3"/>
      <c r="AD716" s="3"/>
    </row>
    <row r="717" spans="6:30" ht="12.75">
      <c r="F717" s="1"/>
      <c r="H717" s="1"/>
      <c r="I717" s="2"/>
      <c r="J717" s="3"/>
      <c r="K717" s="2"/>
      <c r="L717" s="3"/>
      <c r="M717" s="3"/>
      <c r="N717" s="3"/>
      <c r="O717" s="2"/>
      <c r="P717" s="3"/>
      <c r="Q717" s="3"/>
      <c r="R717" s="2"/>
      <c r="S717" s="3"/>
      <c r="T717" s="2"/>
      <c r="U717" s="3"/>
      <c r="V717" s="2"/>
      <c r="W717" s="3"/>
      <c r="X717" s="3"/>
      <c r="Y717" s="2"/>
      <c r="Z717" s="3"/>
      <c r="AA717" s="3"/>
      <c r="AB717" s="3"/>
      <c r="AC717" s="3"/>
      <c r="AD717" s="3"/>
    </row>
    <row r="718" spans="6:30" ht="12.75">
      <c r="F718" s="1"/>
      <c r="H718" s="1"/>
      <c r="I718" s="2"/>
      <c r="J718" s="3"/>
      <c r="K718" s="2"/>
      <c r="L718" s="3"/>
      <c r="M718" s="3"/>
      <c r="N718" s="3"/>
      <c r="O718" s="2"/>
      <c r="P718" s="3"/>
      <c r="Q718" s="3"/>
      <c r="R718" s="2"/>
      <c r="S718" s="3"/>
      <c r="T718" s="2"/>
      <c r="U718" s="3"/>
      <c r="V718" s="2"/>
      <c r="W718" s="3"/>
      <c r="X718" s="3"/>
      <c r="Y718" s="2"/>
      <c r="Z718" s="3"/>
      <c r="AA718" s="3"/>
      <c r="AB718" s="3"/>
      <c r="AC718" s="3"/>
      <c r="AD718" s="3"/>
    </row>
    <row r="719" spans="6:30" ht="12.75">
      <c r="F719" s="1"/>
      <c r="H719" s="1"/>
      <c r="I719" s="2"/>
      <c r="J719" s="3"/>
      <c r="K719" s="2"/>
      <c r="L719" s="3"/>
      <c r="M719" s="3"/>
      <c r="N719" s="3"/>
      <c r="O719" s="2"/>
      <c r="P719" s="3"/>
      <c r="Q719" s="3"/>
      <c r="R719" s="2"/>
      <c r="S719" s="3"/>
      <c r="T719" s="2"/>
      <c r="U719" s="3"/>
      <c r="V719" s="2"/>
      <c r="W719" s="3"/>
      <c r="X719" s="3"/>
      <c r="Y719" s="2"/>
      <c r="Z719" s="3"/>
      <c r="AA719" s="3"/>
      <c r="AB719" s="3"/>
      <c r="AC719" s="3"/>
      <c r="AD719" s="3"/>
    </row>
    <row r="720" spans="6:30" ht="12.75">
      <c r="F720" s="1"/>
      <c r="H720" s="1"/>
      <c r="I720" s="2"/>
      <c r="J720" s="3"/>
      <c r="K720" s="2"/>
      <c r="L720" s="3"/>
      <c r="M720" s="3"/>
      <c r="N720" s="3"/>
      <c r="O720" s="2"/>
      <c r="P720" s="3"/>
      <c r="Q720" s="3"/>
      <c r="R720" s="2"/>
      <c r="S720" s="3"/>
      <c r="T720" s="2"/>
      <c r="U720" s="3"/>
      <c r="V720" s="2"/>
      <c r="W720" s="3"/>
      <c r="X720" s="3"/>
      <c r="Y720" s="2"/>
      <c r="Z720" s="3"/>
      <c r="AA720" s="3"/>
      <c r="AB720" s="3"/>
      <c r="AC720" s="3"/>
      <c r="AD720" s="3"/>
    </row>
    <row r="721" spans="6:30" ht="12.75">
      <c r="F721" s="1"/>
      <c r="H721" s="1"/>
      <c r="I721" s="2"/>
      <c r="J721" s="3"/>
      <c r="K721" s="2"/>
      <c r="L721" s="3"/>
      <c r="M721" s="3"/>
      <c r="N721" s="3"/>
      <c r="O721" s="2"/>
      <c r="P721" s="3"/>
      <c r="Q721" s="3"/>
      <c r="R721" s="2"/>
      <c r="S721" s="3"/>
      <c r="T721" s="2"/>
      <c r="U721" s="3"/>
      <c r="V721" s="2"/>
      <c r="W721" s="3"/>
      <c r="X721" s="3"/>
      <c r="Y721" s="2"/>
      <c r="Z721" s="3"/>
      <c r="AA721" s="3"/>
      <c r="AB721" s="3"/>
      <c r="AC721" s="3"/>
      <c r="AD721" s="3"/>
    </row>
    <row r="722" spans="6:30" ht="12.75">
      <c r="F722" s="1"/>
      <c r="H722" s="1"/>
      <c r="I722" s="2"/>
      <c r="J722" s="3"/>
      <c r="K722" s="2"/>
      <c r="L722" s="3"/>
      <c r="M722" s="3"/>
      <c r="N722" s="3"/>
      <c r="O722" s="2"/>
      <c r="P722" s="3"/>
      <c r="Q722" s="3"/>
      <c r="R722" s="2"/>
      <c r="S722" s="3"/>
      <c r="T722" s="2"/>
      <c r="U722" s="3"/>
      <c r="V722" s="2"/>
      <c r="W722" s="3"/>
      <c r="X722" s="3"/>
      <c r="Y722" s="2"/>
      <c r="Z722" s="3"/>
      <c r="AA722" s="3"/>
      <c r="AB722" s="3"/>
      <c r="AC722" s="3"/>
      <c r="AD722" s="3"/>
    </row>
    <row r="723" spans="6:30" ht="12.75">
      <c r="F723" s="1"/>
      <c r="H723" s="1"/>
      <c r="I723" s="2"/>
      <c r="J723" s="3"/>
      <c r="K723" s="2"/>
      <c r="L723" s="3"/>
      <c r="M723" s="3"/>
      <c r="N723" s="3"/>
      <c r="O723" s="2"/>
      <c r="P723" s="3"/>
      <c r="Q723" s="3"/>
      <c r="R723" s="2"/>
      <c r="S723" s="3"/>
      <c r="T723" s="2"/>
      <c r="U723" s="3"/>
      <c r="V723" s="2"/>
      <c r="W723" s="3"/>
      <c r="X723" s="3"/>
      <c r="Y723" s="2"/>
      <c r="Z723" s="3"/>
      <c r="AA723" s="3"/>
      <c r="AB723" s="3"/>
      <c r="AC723" s="3"/>
      <c r="AD723" s="3"/>
    </row>
    <row r="724" spans="6:30" ht="12.75">
      <c r="F724" s="1"/>
      <c r="H724" s="1"/>
      <c r="I724" s="2"/>
      <c r="J724" s="3"/>
      <c r="K724" s="2"/>
      <c r="L724" s="3"/>
      <c r="M724" s="3"/>
      <c r="N724" s="3"/>
      <c r="O724" s="2"/>
      <c r="P724" s="3"/>
      <c r="Q724" s="3"/>
      <c r="R724" s="2"/>
      <c r="S724" s="3"/>
      <c r="T724" s="2"/>
      <c r="U724" s="3"/>
      <c r="V724" s="2"/>
      <c r="W724" s="3"/>
      <c r="X724" s="3"/>
      <c r="Y724" s="2"/>
      <c r="Z724" s="3"/>
      <c r="AA724" s="3"/>
      <c r="AB724" s="3"/>
      <c r="AC724" s="3"/>
      <c r="AD724" s="3"/>
    </row>
    <row r="725" spans="6:30" ht="12.75">
      <c r="F725" s="1"/>
      <c r="H725" s="1"/>
      <c r="I725" s="2"/>
      <c r="J725" s="3"/>
      <c r="K725" s="2"/>
      <c r="L725" s="3"/>
      <c r="M725" s="3"/>
      <c r="N725" s="3"/>
      <c r="O725" s="2"/>
      <c r="P725" s="3"/>
      <c r="Q725" s="3"/>
      <c r="R725" s="2"/>
      <c r="S725" s="3"/>
      <c r="T725" s="2"/>
      <c r="U725" s="3"/>
      <c r="V725" s="2"/>
      <c r="W725" s="3"/>
      <c r="X725" s="3"/>
      <c r="Y725" s="2"/>
      <c r="Z725" s="3"/>
      <c r="AA725" s="3"/>
      <c r="AB725" s="3"/>
      <c r="AC725" s="3"/>
      <c r="AD725" s="3"/>
    </row>
    <row r="726" spans="6:30" ht="12.75">
      <c r="F726" s="1"/>
      <c r="H726" s="1"/>
      <c r="I726" s="2"/>
      <c r="J726" s="3"/>
      <c r="K726" s="2"/>
      <c r="L726" s="3"/>
      <c r="M726" s="3"/>
      <c r="N726" s="3"/>
      <c r="O726" s="2"/>
      <c r="P726" s="3"/>
      <c r="Q726" s="3"/>
      <c r="R726" s="2"/>
      <c r="S726" s="3"/>
      <c r="T726" s="2"/>
      <c r="U726" s="3"/>
      <c r="V726" s="2"/>
      <c r="W726" s="3"/>
      <c r="X726" s="3"/>
      <c r="Y726" s="2"/>
      <c r="Z726" s="3"/>
      <c r="AA726" s="3"/>
      <c r="AB726" s="3"/>
      <c r="AC726" s="3"/>
      <c r="AD726" s="3"/>
    </row>
    <row r="727" spans="6:30" ht="12.75">
      <c r="F727" s="1"/>
      <c r="H727" s="1"/>
      <c r="I727" s="2"/>
      <c r="J727" s="3"/>
      <c r="K727" s="2"/>
      <c r="L727" s="3"/>
      <c r="M727" s="3"/>
      <c r="N727" s="3"/>
      <c r="O727" s="2"/>
      <c r="P727" s="3"/>
      <c r="Q727" s="3"/>
      <c r="R727" s="2"/>
      <c r="S727" s="3"/>
      <c r="T727" s="2"/>
      <c r="U727" s="3"/>
      <c r="V727" s="2"/>
      <c r="W727" s="3"/>
      <c r="X727" s="3"/>
      <c r="Y727" s="2"/>
      <c r="Z727" s="3"/>
      <c r="AA727" s="3"/>
      <c r="AB727" s="3"/>
      <c r="AC727" s="3"/>
      <c r="AD727" s="3"/>
    </row>
    <row r="728" spans="6:30" ht="12.75">
      <c r="F728" s="1"/>
      <c r="H728" s="1"/>
      <c r="I728" s="2"/>
      <c r="J728" s="3"/>
      <c r="K728" s="2"/>
      <c r="L728" s="3"/>
      <c r="M728" s="3"/>
      <c r="N728" s="3"/>
      <c r="O728" s="2"/>
      <c r="P728" s="3"/>
      <c r="Q728" s="3"/>
      <c r="R728" s="2"/>
      <c r="S728" s="3"/>
      <c r="T728" s="2"/>
      <c r="U728" s="3"/>
      <c r="V728" s="2"/>
      <c r="W728" s="3"/>
      <c r="X728" s="3"/>
      <c r="Y728" s="2"/>
      <c r="Z728" s="3"/>
      <c r="AA728" s="3"/>
      <c r="AB728" s="3"/>
      <c r="AC728" s="3"/>
      <c r="AD728" s="3"/>
    </row>
    <row r="729" spans="6:30" ht="12.75">
      <c r="F729" s="1"/>
      <c r="H729" s="1"/>
      <c r="I729" s="2"/>
      <c r="J729" s="3"/>
      <c r="K729" s="2"/>
      <c r="L729" s="3"/>
      <c r="M729" s="3"/>
      <c r="N729" s="3"/>
      <c r="O729" s="2"/>
      <c r="P729" s="3"/>
      <c r="Q729" s="3"/>
      <c r="R729" s="2"/>
      <c r="S729" s="3"/>
      <c r="T729" s="2"/>
      <c r="U729" s="3"/>
      <c r="V729" s="2"/>
      <c r="W729" s="3"/>
      <c r="X729" s="3"/>
      <c r="Y729" s="2"/>
      <c r="Z729" s="3"/>
      <c r="AA729" s="3"/>
      <c r="AB729" s="3"/>
      <c r="AC729" s="3"/>
      <c r="AD729" s="3"/>
    </row>
    <row r="730" spans="6:30" ht="12.75">
      <c r="F730" s="1"/>
      <c r="H730" s="1"/>
      <c r="I730" s="2"/>
      <c r="J730" s="3"/>
      <c r="K730" s="2"/>
      <c r="L730" s="3"/>
      <c r="M730" s="3"/>
      <c r="N730" s="3"/>
      <c r="O730" s="2"/>
      <c r="P730" s="3"/>
      <c r="Q730" s="3"/>
      <c r="R730" s="2"/>
      <c r="S730" s="3"/>
      <c r="T730" s="2"/>
      <c r="U730" s="3"/>
      <c r="V730" s="2"/>
      <c r="W730" s="3"/>
      <c r="X730" s="3"/>
      <c r="Y730" s="2"/>
      <c r="Z730" s="3"/>
      <c r="AA730" s="3"/>
      <c r="AB730" s="3"/>
      <c r="AC730" s="3"/>
      <c r="AD730" s="3"/>
    </row>
    <row r="731" spans="6:30" ht="12.75">
      <c r="F731" s="1"/>
      <c r="H731" s="1"/>
      <c r="I731" s="2"/>
      <c r="J731" s="3"/>
      <c r="K731" s="2"/>
      <c r="L731" s="3"/>
      <c r="M731" s="3"/>
      <c r="N731" s="3"/>
      <c r="O731" s="2"/>
      <c r="P731" s="3"/>
      <c r="Q731" s="3"/>
      <c r="R731" s="2"/>
      <c r="S731" s="3"/>
      <c r="T731" s="2"/>
      <c r="U731" s="3"/>
      <c r="V731" s="2"/>
      <c r="W731" s="3"/>
      <c r="X731" s="3"/>
      <c r="Y731" s="2"/>
      <c r="Z731" s="3"/>
      <c r="AA731" s="3"/>
      <c r="AB731" s="3"/>
      <c r="AC731" s="3"/>
      <c r="AD731" s="3"/>
    </row>
    <row r="732" spans="6:30" ht="12.75">
      <c r="F732" s="1"/>
      <c r="H732" s="1"/>
      <c r="I732" s="2"/>
      <c r="J732" s="3"/>
      <c r="K732" s="2"/>
      <c r="L732" s="3"/>
      <c r="M732" s="3"/>
      <c r="N732" s="3"/>
      <c r="O732" s="2"/>
      <c r="P732" s="3"/>
      <c r="Q732" s="3"/>
      <c r="R732" s="2"/>
      <c r="S732" s="3"/>
      <c r="T732" s="2"/>
      <c r="U732" s="3"/>
      <c r="V732" s="2"/>
      <c r="W732" s="3"/>
      <c r="X732" s="3"/>
      <c r="Y732" s="2"/>
      <c r="Z732" s="3"/>
      <c r="AA732" s="3"/>
      <c r="AB732" s="3"/>
      <c r="AC732" s="3"/>
      <c r="AD732" s="3"/>
    </row>
    <row r="733" spans="6:30" ht="12.75">
      <c r="F733" s="1"/>
      <c r="H733" s="1"/>
      <c r="I733" s="2"/>
      <c r="J733" s="3"/>
      <c r="K733" s="2"/>
      <c r="L733" s="3"/>
      <c r="M733" s="3"/>
      <c r="N733" s="3"/>
      <c r="O733" s="2"/>
      <c r="P733" s="3"/>
      <c r="Q733" s="3"/>
      <c r="R733" s="2"/>
      <c r="S733" s="3"/>
      <c r="T733" s="2"/>
      <c r="U733" s="3"/>
      <c r="V733" s="2"/>
      <c r="W733" s="3"/>
      <c r="X733" s="3"/>
      <c r="Y733" s="2"/>
      <c r="Z733" s="3"/>
      <c r="AA733" s="3"/>
      <c r="AB733" s="3"/>
      <c r="AC733" s="3"/>
      <c r="AD733" s="3"/>
    </row>
    <row r="734" spans="6:30" ht="12.75">
      <c r="F734" s="1"/>
      <c r="H734" s="1"/>
      <c r="I734" s="2"/>
      <c r="J734" s="3"/>
      <c r="K734" s="2"/>
      <c r="L734" s="3"/>
      <c r="M734" s="3"/>
      <c r="N734" s="3"/>
      <c r="O734" s="2"/>
      <c r="P734" s="3"/>
      <c r="Q734" s="3"/>
      <c r="R734" s="2"/>
      <c r="S734" s="3"/>
      <c r="T734" s="2"/>
      <c r="U734" s="3"/>
      <c r="V734" s="2"/>
      <c r="W734" s="3"/>
      <c r="X734" s="3"/>
      <c r="Y734" s="2"/>
      <c r="Z734" s="3"/>
      <c r="AA734" s="3"/>
      <c r="AB734" s="3"/>
      <c r="AC734" s="3"/>
      <c r="AD734" s="3"/>
    </row>
    <row r="735" spans="6:30" ht="12.75">
      <c r="F735" s="1"/>
      <c r="H735" s="1"/>
      <c r="I735" s="2"/>
      <c r="J735" s="3"/>
      <c r="K735" s="2"/>
      <c r="L735" s="3"/>
      <c r="M735" s="3"/>
      <c r="N735" s="3"/>
      <c r="O735" s="2"/>
      <c r="P735" s="3"/>
      <c r="Q735" s="3"/>
      <c r="R735" s="2"/>
      <c r="S735" s="3"/>
      <c r="T735" s="2"/>
      <c r="U735" s="3"/>
      <c r="V735" s="2"/>
      <c r="W735" s="3"/>
      <c r="X735" s="3"/>
      <c r="Y735" s="2"/>
      <c r="Z735" s="3"/>
      <c r="AA735" s="3"/>
      <c r="AB735" s="3"/>
      <c r="AC735" s="3"/>
      <c r="AD735" s="3"/>
    </row>
    <row r="736" spans="6:30" ht="12.75">
      <c r="F736" s="1"/>
      <c r="H736" s="1"/>
      <c r="I736" s="2"/>
      <c r="J736" s="3"/>
      <c r="K736" s="2"/>
      <c r="L736" s="3"/>
      <c r="M736" s="3"/>
      <c r="N736" s="3"/>
      <c r="O736" s="2"/>
      <c r="P736" s="3"/>
      <c r="Q736" s="3"/>
      <c r="R736" s="2"/>
      <c r="S736" s="3"/>
      <c r="T736" s="2"/>
      <c r="U736" s="3"/>
      <c r="V736" s="2"/>
      <c r="W736" s="3"/>
      <c r="X736" s="3"/>
      <c r="Y736" s="2"/>
      <c r="Z736" s="3"/>
      <c r="AA736" s="3"/>
      <c r="AB736" s="3"/>
      <c r="AC736" s="3"/>
      <c r="AD736" s="3"/>
    </row>
    <row r="737" spans="6:30" ht="12.75">
      <c r="F737" s="1"/>
      <c r="H737" s="1"/>
      <c r="I737" s="2"/>
      <c r="J737" s="3"/>
      <c r="K737" s="2"/>
      <c r="L737" s="3"/>
      <c r="M737" s="3"/>
      <c r="N737" s="3"/>
      <c r="O737" s="2"/>
      <c r="P737" s="3"/>
      <c r="Q737" s="3"/>
      <c r="R737" s="2"/>
      <c r="S737" s="3"/>
      <c r="T737" s="2"/>
      <c r="U737" s="3"/>
      <c r="V737" s="2"/>
      <c r="W737" s="3"/>
      <c r="X737" s="3"/>
      <c r="Y737" s="2"/>
      <c r="Z737" s="3"/>
      <c r="AA737" s="3"/>
      <c r="AB737" s="3"/>
      <c r="AC737" s="3"/>
      <c r="AD737" s="3"/>
    </row>
    <row r="738" spans="6:30" ht="12.75">
      <c r="F738" s="1"/>
      <c r="H738" s="1"/>
      <c r="I738" s="2"/>
      <c r="J738" s="3"/>
      <c r="K738" s="2"/>
      <c r="L738" s="3"/>
      <c r="M738" s="3"/>
      <c r="N738" s="3"/>
      <c r="O738" s="2"/>
      <c r="P738" s="3"/>
      <c r="Q738" s="3"/>
      <c r="R738" s="2"/>
      <c r="S738" s="3"/>
      <c r="T738" s="2"/>
      <c r="U738" s="3"/>
      <c r="V738" s="2"/>
      <c r="W738" s="3"/>
      <c r="X738" s="3"/>
      <c r="Y738" s="2"/>
      <c r="Z738" s="3"/>
      <c r="AA738" s="3"/>
      <c r="AB738" s="3"/>
      <c r="AC738" s="3"/>
      <c r="AD738" s="3"/>
    </row>
    <row r="739" spans="6:30" ht="12.75">
      <c r="F739" s="1"/>
      <c r="H739" s="1"/>
      <c r="I739" s="2"/>
      <c r="J739" s="3"/>
      <c r="K739" s="2"/>
      <c r="L739" s="3"/>
      <c r="M739" s="3"/>
      <c r="N739" s="3"/>
      <c r="O739" s="2"/>
      <c r="P739" s="3"/>
      <c r="Q739" s="3"/>
      <c r="R739" s="2"/>
      <c r="S739" s="3"/>
      <c r="T739" s="2"/>
      <c r="U739" s="3"/>
      <c r="V739" s="2"/>
      <c r="W739" s="3"/>
      <c r="X739" s="3"/>
      <c r="Y739" s="2"/>
      <c r="Z739" s="3"/>
      <c r="AA739" s="3"/>
      <c r="AB739" s="3"/>
      <c r="AC739" s="3"/>
      <c r="AD739" s="3"/>
    </row>
    <row r="740" spans="6:30" ht="12.75">
      <c r="F740" s="1"/>
      <c r="H740" s="1"/>
      <c r="I740" s="2"/>
      <c r="J740" s="3"/>
      <c r="K740" s="2"/>
      <c r="L740" s="3"/>
      <c r="M740" s="3"/>
      <c r="N740" s="3"/>
      <c r="O740" s="2"/>
      <c r="P740" s="3"/>
      <c r="Q740" s="3"/>
      <c r="R740" s="2"/>
      <c r="S740" s="3"/>
      <c r="T740" s="2"/>
      <c r="U740" s="3"/>
      <c r="V740" s="2"/>
      <c r="W740" s="3"/>
      <c r="X740" s="3"/>
      <c r="Y740" s="2"/>
      <c r="Z740" s="3"/>
      <c r="AA740" s="3"/>
      <c r="AB740" s="3"/>
      <c r="AC740" s="3"/>
      <c r="AD740" s="3"/>
    </row>
    <row r="741" spans="6:30" ht="12.75">
      <c r="F741" s="1"/>
      <c r="H741" s="1"/>
      <c r="I741" s="2"/>
      <c r="J741" s="3"/>
      <c r="K741" s="2"/>
      <c r="L741" s="3"/>
      <c r="M741" s="3"/>
      <c r="N741" s="3"/>
      <c r="O741" s="2"/>
      <c r="P741" s="3"/>
      <c r="Q741" s="3"/>
      <c r="R741" s="2"/>
      <c r="S741" s="3"/>
      <c r="T741" s="2"/>
      <c r="U741" s="3"/>
      <c r="V741" s="2"/>
      <c r="W741" s="3"/>
      <c r="X741" s="3"/>
      <c r="Y741" s="2"/>
      <c r="Z741" s="3"/>
      <c r="AA741" s="3"/>
      <c r="AB741" s="3"/>
      <c r="AC741" s="3"/>
      <c r="AD741" s="3"/>
    </row>
    <row r="742" spans="6:30" ht="12.75">
      <c r="F742" s="1"/>
      <c r="H742" s="1"/>
      <c r="I742" s="2"/>
      <c r="J742" s="3"/>
      <c r="K742" s="2"/>
      <c r="L742" s="3"/>
      <c r="M742" s="3"/>
      <c r="N742" s="3"/>
      <c r="O742" s="2"/>
      <c r="P742" s="3"/>
      <c r="Q742" s="3"/>
      <c r="R742" s="2"/>
      <c r="S742" s="3"/>
      <c r="T742" s="2"/>
      <c r="U742" s="3"/>
      <c r="V742" s="2"/>
      <c r="W742" s="3"/>
      <c r="X742" s="3"/>
      <c r="Y742" s="2"/>
      <c r="Z742" s="3"/>
      <c r="AA742" s="3"/>
      <c r="AB742" s="3"/>
      <c r="AC742" s="3"/>
      <c r="AD742" s="3"/>
    </row>
    <row r="743" spans="6:30" ht="12.75">
      <c r="F743" s="1"/>
      <c r="H743" s="1"/>
      <c r="I743" s="2"/>
      <c r="J743" s="3"/>
      <c r="K743" s="2"/>
      <c r="L743" s="3"/>
      <c r="M743" s="3"/>
      <c r="N743" s="3"/>
      <c r="O743" s="2"/>
      <c r="P743" s="3"/>
      <c r="Q743" s="3"/>
      <c r="R743" s="2"/>
      <c r="S743" s="3"/>
      <c r="T743" s="2"/>
      <c r="U743" s="3"/>
      <c r="V743" s="2"/>
      <c r="W743" s="3"/>
      <c r="X743" s="3"/>
      <c r="Y743" s="2"/>
      <c r="Z743" s="3"/>
      <c r="AA743" s="3"/>
      <c r="AB743" s="3"/>
      <c r="AC743" s="3"/>
      <c r="AD743" s="3"/>
    </row>
    <row r="744" spans="6:30" ht="12.75">
      <c r="F744" s="1"/>
      <c r="H744" s="1"/>
      <c r="I744" s="2"/>
      <c r="J744" s="3"/>
      <c r="K744" s="2"/>
      <c r="L744" s="3"/>
      <c r="M744" s="3"/>
      <c r="N744" s="3"/>
      <c r="O744" s="2"/>
      <c r="P744" s="3"/>
      <c r="Q744" s="3"/>
      <c r="R744" s="2"/>
      <c r="S744" s="3"/>
      <c r="T744" s="2"/>
      <c r="U744" s="3"/>
      <c r="V744" s="2"/>
      <c r="W744" s="3"/>
      <c r="X744" s="3"/>
      <c r="Y744" s="2"/>
      <c r="Z744" s="3"/>
      <c r="AA744" s="3"/>
      <c r="AB744" s="3"/>
      <c r="AC744" s="3"/>
      <c r="AD744" s="3"/>
    </row>
    <row r="745" spans="6:30" ht="12.75">
      <c r="F745" s="1"/>
      <c r="H745" s="1"/>
      <c r="I745" s="2"/>
      <c r="J745" s="3"/>
      <c r="K745" s="2"/>
      <c r="L745" s="3"/>
      <c r="M745" s="3"/>
      <c r="N745" s="3"/>
      <c r="O745" s="2"/>
      <c r="P745" s="3"/>
      <c r="Q745" s="3"/>
      <c r="R745" s="2"/>
      <c r="S745" s="3"/>
      <c r="T745" s="2"/>
      <c r="U745" s="3"/>
      <c r="V745" s="2"/>
      <c r="W745" s="3"/>
      <c r="X745" s="3"/>
      <c r="Y745" s="2"/>
      <c r="Z745" s="3"/>
      <c r="AA745" s="3"/>
      <c r="AB745" s="3"/>
      <c r="AC745" s="3"/>
      <c r="AD745" s="3"/>
    </row>
    <row r="746" spans="6:30" ht="12.75">
      <c r="F746" s="1"/>
      <c r="H746" s="1"/>
      <c r="I746" s="2"/>
      <c r="J746" s="3"/>
      <c r="K746" s="2"/>
      <c r="L746" s="3"/>
      <c r="M746" s="3"/>
      <c r="N746" s="3"/>
      <c r="O746" s="2"/>
      <c r="P746" s="3"/>
      <c r="Q746" s="3"/>
      <c r="R746" s="2"/>
      <c r="S746" s="3"/>
      <c r="T746" s="2"/>
      <c r="U746" s="3"/>
      <c r="V746" s="2"/>
      <c r="W746" s="3"/>
      <c r="X746" s="3"/>
      <c r="Y746" s="2"/>
      <c r="Z746" s="3"/>
      <c r="AA746" s="3"/>
      <c r="AB746" s="3"/>
      <c r="AC746" s="3"/>
      <c r="AD746" s="3"/>
    </row>
    <row r="747" spans="6:30" ht="12.75">
      <c r="F747" s="1"/>
      <c r="H747" s="1"/>
      <c r="I747" s="2"/>
      <c r="J747" s="3"/>
      <c r="K747" s="2"/>
      <c r="L747" s="3"/>
      <c r="M747" s="3"/>
      <c r="N747" s="3"/>
      <c r="O747" s="2"/>
      <c r="P747" s="3"/>
      <c r="Q747" s="3"/>
      <c r="R747" s="2"/>
      <c r="S747" s="3"/>
      <c r="T747" s="2"/>
      <c r="U747" s="3"/>
      <c r="V747" s="2"/>
      <c r="W747" s="3"/>
      <c r="X747" s="3"/>
      <c r="Y747" s="2"/>
      <c r="Z747" s="3"/>
      <c r="AA747" s="3"/>
      <c r="AB747" s="3"/>
      <c r="AC747" s="3"/>
      <c r="AD747" s="3"/>
    </row>
    <row r="748" spans="6:30" ht="12.75">
      <c r="F748" s="1"/>
      <c r="H748" s="1"/>
      <c r="I748" s="2"/>
      <c r="J748" s="3"/>
      <c r="K748" s="2"/>
      <c r="L748" s="3"/>
      <c r="M748" s="3"/>
      <c r="N748" s="3"/>
      <c r="O748" s="2"/>
      <c r="P748" s="3"/>
      <c r="Q748" s="3"/>
      <c r="R748" s="2"/>
      <c r="S748" s="3"/>
      <c r="T748" s="2"/>
      <c r="U748" s="3"/>
      <c r="V748" s="2"/>
      <c r="W748" s="3"/>
      <c r="X748" s="3"/>
      <c r="Y748" s="2"/>
      <c r="Z748" s="3"/>
      <c r="AA748" s="3"/>
      <c r="AB748" s="3"/>
      <c r="AC748" s="3"/>
      <c r="AD748" s="3"/>
    </row>
    <row r="749" spans="6:30" ht="12.75">
      <c r="F749" s="1"/>
      <c r="H749" s="1"/>
      <c r="I749" s="2"/>
      <c r="J749" s="3"/>
      <c r="K749" s="2"/>
      <c r="L749" s="3"/>
      <c r="M749" s="3"/>
      <c r="N749" s="3"/>
      <c r="O749" s="2"/>
      <c r="P749" s="3"/>
      <c r="Q749" s="3"/>
      <c r="R749" s="2"/>
      <c r="S749" s="3"/>
      <c r="T749" s="2"/>
      <c r="U749" s="3"/>
      <c r="V749" s="2"/>
      <c r="W749" s="3"/>
      <c r="X749" s="3"/>
      <c r="Y749" s="2"/>
      <c r="Z749" s="3"/>
      <c r="AA749" s="3"/>
      <c r="AB749" s="3"/>
      <c r="AC749" s="3"/>
      <c r="AD749" s="3"/>
    </row>
    <row r="750" spans="6:30" ht="12.75">
      <c r="F750" s="1"/>
      <c r="H750" s="1"/>
      <c r="I750" s="2"/>
      <c r="J750" s="3"/>
      <c r="K750" s="2"/>
      <c r="L750" s="3"/>
      <c r="M750" s="3"/>
      <c r="N750" s="3"/>
      <c r="O750" s="2"/>
      <c r="P750" s="3"/>
      <c r="Q750" s="3"/>
      <c r="R750" s="2"/>
      <c r="S750" s="3"/>
      <c r="T750" s="2"/>
      <c r="U750" s="3"/>
      <c r="V750" s="2"/>
      <c r="W750" s="3"/>
      <c r="X750" s="3"/>
      <c r="Y750" s="2"/>
      <c r="Z750" s="3"/>
      <c r="AA750" s="3"/>
      <c r="AB750" s="3"/>
      <c r="AC750" s="3"/>
      <c r="AD750" s="3"/>
    </row>
    <row r="751" spans="6:30" ht="12.75">
      <c r="F751" s="1"/>
      <c r="H751" s="1"/>
      <c r="I751" s="2"/>
      <c r="J751" s="3"/>
      <c r="K751" s="2"/>
      <c r="L751" s="3"/>
      <c r="M751" s="3"/>
      <c r="N751" s="3"/>
      <c r="O751" s="2"/>
      <c r="P751" s="3"/>
      <c r="Q751" s="3"/>
      <c r="R751" s="2"/>
      <c r="S751" s="3"/>
      <c r="T751" s="2"/>
      <c r="U751" s="3"/>
      <c r="V751" s="2"/>
      <c r="W751" s="3"/>
      <c r="X751" s="3"/>
      <c r="Y751" s="2"/>
      <c r="Z751" s="3"/>
      <c r="AA751" s="3"/>
      <c r="AB751" s="3"/>
      <c r="AC751" s="3"/>
      <c r="AD751" s="3"/>
    </row>
    <row r="752" spans="6:30" ht="12.75">
      <c r="F752" s="1"/>
      <c r="H752" s="1"/>
      <c r="I752" s="2"/>
      <c r="J752" s="3"/>
      <c r="K752" s="2"/>
      <c r="L752" s="3"/>
      <c r="M752" s="3"/>
      <c r="N752" s="3"/>
      <c r="O752" s="2"/>
      <c r="P752" s="3"/>
      <c r="Q752" s="3"/>
      <c r="R752" s="2"/>
      <c r="S752" s="3"/>
      <c r="T752" s="2"/>
      <c r="U752" s="3"/>
      <c r="V752" s="2"/>
      <c r="W752" s="3"/>
      <c r="X752" s="3"/>
      <c r="Y752" s="2"/>
      <c r="Z752" s="3"/>
      <c r="AA752" s="3"/>
      <c r="AB752" s="3"/>
      <c r="AC752" s="3"/>
      <c r="AD752" s="3"/>
    </row>
    <row r="753" spans="6:30" ht="12.75">
      <c r="F753" s="1"/>
      <c r="H753" s="1"/>
      <c r="I753" s="2"/>
      <c r="J753" s="3"/>
      <c r="K753" s="2"/>
      <c r="L753" s="3"/>
      <c r="M753" s="3"/>
      <c r="N753" s="3"/>
      <c r="O753" s="2"/>
      <c r="P753" s="3"/>
      <c r="Q753" s="3"/>
      <c r="R753" s="2"/>
      <c r="S753" s="3"/>
      <c r="T753" s="2"/>
      <c r="U753" s="3"/>
      <c r="V753" s="2"/>
      <c r="W753" s="3"/>
      <c r="X753" s="3"/>
      <c r="Y753" s="2"/>
      <c r="Z753" s="3"/>
      <c r="AA753" s="3"/>
      <c r="AB753" s="3"/>
      <c r="AC753" s="3"/>
      <c r="AD753" s="3"/>
    </row>
    <row r="754" spans="6:30" ht="12.75">
      <c r="F754" s="1"/>
      <c r="H754" s="1"/>
      <c r="I754" s="2"/>
      <c r="J754" s="3"/>
      <c r="K754" s="2"/>
      <c r="L754" s="3"/>
      <c r="M754" s="3"/>
      <c r="N754" s="3"/>
      <c r="O754" s="2"/>
      <c r="P754" s="3"/>
      <c r="Q754" s="3"/>
      <c r="R754" s="2"/>
      <c r="S754" s="3"/>
      <c r="T754" s="2"/>
      <c r="U754" s="3"/>
      <c r="V754" s="2"/>
      <c r="W754" s="3"/>
      <c r="X754" s="3"/>
      <c r="Y754" s="2"/>
      <c r="Z754" s="3"/>
      <c r="AA754" s="3"/>
      <c r="AB754" s="3"/>
      <c r="AC754" s="3"/>
      <c r="AD754" s="3"/>
    </row>
    <row r="755" spans="6:30" ht="12.75">
      <c r="F755" s="1"/>
      <c r="H755" s="1"/>
      <c r="I755" s="2"/>
      <c r="J755" s="3"/>
      <c r="K755" s="2"/>
      <c r="L755" s="3"/>
      <c r="M755" s="3"/>
      <c r="N755" s="3"/>
      <c r="O755" s="2"/>
      <c r="P755" s="3"/>
      <c r="Q755" s="3"/>
      <c r="R755" s="2"/>
      <c r="S755" s="3"/>
      <c r="T755" s="2"/>
      <c r="U755" s="3"/>
      <c r="V755" s="2"/>
      <c r="W755" s="3"/>
      <c r="X755" s="3"/>
      <c r="Y755" s="2"/>
      <c r="Z755" s="3"/>
      <c r="AA755" s="3"/>
      <c r="AB755" s="3"/>
      <c r="AC755" s="3"/>
      <c r="AD755" s="3"/>
    </row>
    <row r="756" spans="6:30" ht="12.75">
      <c r="F756" s="1"/>
      <c r="H756" s="1"/>
      <c r="I756" s="2"/>
      <c r="J756" s="3"/>
      <c r="K756" s="2"/>
      <c r="L756" s="3"/>
      <c r="M756" s="3"/>
      <c r="N756" s="3"/>
      <c r="O756" s="2"/>
      <c r="P756" s="3"/>
      <c r="Q756" s="3"/>
      <c r="R756" s="2"/>
      <c r="S756" s="3"/>
      <c r="T756" s="2"/>
      <c r="U756" s="3"/>
      <c r="V756" s="2"/>
      <c r="W756" s="3"/>
      <c r="X756" s="3"/>
      <c r="Y756" s="2"/>
      <c r="Z756" s="3"/>
      <c r="AA756" s="3"/>
      <c r="AB756" s="3"/>
      <c r="AC756" s="3"/>
      <c r="AD756" s="3"/>
    </row>
    <row r="757" spans="6:30" ht="12.75">
      <c r="F757" s="1"/>
      <c r="H757" s="1"/>
      <c r="I757" s="2"/>
      <c r="J757" s="3"/>
      <c r="K757" s="2"/>
      <c r="L757" s="3"/>
      <c r="M757" s="3"/>
      <c r="N757" s="3"/>
      <c r="O757" s="2"/>
      <c r="P757" s="3"/>
      <c r="Q757" s="3"/>
      <c r="R757" s="2"/>
      <c r="S757" s="3"/>
      <c r="T757" s="2"/>
      <c r="U757" s="3"/>
      <c r="V757" s="2"/>
      <c r="W757" s="3"/>
      <c r="X757" s="3"/>
      <c r="Y757" s="2"/>
      <c r="Z757" s="3"/>
      <c r="AA757" s="3"/>
      <c r="AB757" s="3"/>
      <c r="AC757" s="3"/>
      <c r="AD757" s="3"/>
    </row>
    <row r="758" spans="6:30" ht="12.75">
      <c r="F758" s="1"/>
      <c r="H758" s="1"/>
      <c r="I758" s="2"/>
      <c r="J758" s="3"/>
      <c r="K758" s="2"/>
      <c r="L758" s="3"/>
      <c r="M758" s="3"/>
      <c r="N758" s="3"/>
      <c r="O758" s="2"/>
      <c r="P758" s="3"/>
      <c r="Q758" s="3"/>
      <c r="R758" s="2"/>
      <c r="S758" s="3"/>
      <c r="T758" s="2"/>
      <c r="U758" s="3"/>
      <c r="V758" s="2"/>
      <c r="W758" s="3"/>
      <c r="X758" s="3"/>
      <c r="Y758" s="2"/>
      <c r="Z758" s="3"/>
      <c r="AA758" s="3"/>
      <c r="AB758" s="3"/>
      <c r="AC758" s="3"/>
      <c r="AD758" s="3"/>
    </row>
    <row r="759" spans="6:30" ht="12.75">
      <c r="F759" s="1"/>
      <c r="H759" s="1"/>
      <c r="I759" s="2"/>
      <c r="J759" s="3"/>
      <c r="K759" s="2"/>
      <c r="L759" s="3"/>
      <c r="M759" s="3"/>
      <c r="N759" s="3"/>
      <c r="O759" s="2"/>
      <c r="P759" s="3"/>
      <c r="Q759" s="3"/>
      <c r="R759" s="2"/>
      <c r="S759" s="3"/>
      <c r="T759" s="2"/>
      <c r="U759" s="3"/>
      <c r="V759" s="2"/>
      <c r="W759" s="3"/>
      <c r="X759" s="3"/>
      <c r="Y759" s="2"/>
      <c r="Z759" s="3"/>
      <c r="AA759" s="3"/>
      <c r="AB759" s="3"/>
      <c r="AC759" s="3"/>
      <c r="AD759" s="3"/>
    </row>
    <row r="760" spans="6:30" ht="12.75">
      <c r="F760" s="1"/>
      <c r="H760" s="1"/>
      <c r="I760" s="2"/>
      <c r="J760" s="3"/>
      <c r="K760" s="2"/>
      <c r="L760" s="3"/>
      <c r="M760" s="3"/>
      <c r="N760" s="3"/>
      <c r="O760" s="2"/>
      <c r="P760" s="3"/>
      <c r="Q760" s="3"/>
      <c r="R760" s="2"/>
      <c r="S760" s="3"/>
      <c r="T760" s="2"/>
      <c r="U760" s="3"/>
      <c r="V760" s="2"/>
      <c r="W760" s="3"/>
      <c r="X760" s="3"/>
      <c r="Y760" s="2"/>
      <c r="Z760" s="3"/>
      <c r="AA760" s="3"/>
      <c r="AB760" s="3"/>
      <c r="AC760" s="3"/>
      <c r="AD760" s="3"/>
    </row>
    <row r="761" spans="6:30" ht="12.75">
      <c r="F761" s="1"/>
      <c r="H761" s="1"/>
      <c r="I761" s="2"/>
      <c r="J761" s="3"/>
      <c r="K761" s="2"/>
      <c r="L761" s="3"/>
      <c r="M761" s="3"/>
      <c r="N761" s="3"/>
      <c r="O761" s="2"/>
      <c r="P761" s="3"/>
      <c r="Q761" s="3"/>
      <c r="R761" s="2"/>
      <c r="S761" s="3"/>
      <c r="T761" s="2"/>
      <c r="U761" s="3"/>
      <c r="V761" s="2"/>
      <c r="W761" s="3"/>
      <c r="X761" s="3"/>
      <c r="Y761" s="2"/>
      <c r="Z761" s="3"/>
      <c r="AA761" s="3"/>
      <c r="AB761" s="3"/>
      <c r="AC761" s="3"/>
      <c r="AD761" s="3"/>
    </row>
    <row r="762" spans="6:30" ht="12.75">
      <c r="F762" s="1"/>
      <c r="H762" s="1"/>
      <c r="I762" s="2"/>
      <c r="J762" s="3"/>
      <c r="K762" s="2"/>
      <c r="L762" s="3"/>
      <c r="M762" s="3"/>
      <c r="N762" s="3"/>
      <c r="O762" s="2"/>
      <c r="P762" s="3"/>
      <c r="Q762" s="3"/>
      <c r="R762" s="2"/>
      <c r="S762" s="3"/>
      <c r="T762" s="2"/>
      <c r="U762" s="3"/>
      <c r="V762" s="2"/>
      <c r="W762" s="3"/>
      <c r="X762" s="3"/>
      <c r="Y762" s="2"/>
      <c r="Z762" s="3"/>
      <c r="AA762" s="3"/>
      <c r="AB762" s="3"/>
      <c r="AC762" s="3"/>
      <c r="AD762" s="3"/>
    </row>
    <row r="763" spans="6:30" ht="12.75">
      <c r="F763" s="1"/>
      <c r="H763" s="1"/>
      <c r="I763" s="2"/>
      <c r="J763" s="3"/>
      <c r="K763" s="2"/>
      <c r="L763" s="3"/>
      <c r="M763" s="3"/>
      <c r="N763" s="3"/>
      <c r="O763" s="2"/>
      <c r="P763" s="3"/>
      <c r="Q763" s="3"/>
      <c r="R763" s="2"/>
      <c r="S763" s="3"/>
      <c r="T763" s="2"/>
      <c r="U763" s="3"/>
      <c r="V763" s="2"/>
      <c r="W763" s="3"/>
      <c r="X763" s="3"/>
      <c r="Y763" s="2"/>
      <c r="Z763" s="3"/>
      <c r="AA763" s="3"/>
      <c r="AB763" s="3"/>
      <c r="AC763" s="3"/>
      <c r="AD763" s="3"/>
    </row>
    <row r="764" spans="6:30" ht="12.75">
      <c r="F764" s="1"/>
      <c r="H764" s="1"/>
      <c r="I764" s="2"/>
      <c r="J764" s="3"/>
      <c r="K764" s="2"/>
      <c r="L764" s="3"/>
      <c r="M764" s="3"/>
      <c r="N764" s="3"/>
      <c r="O764" s="2"/>
      <c r="P764" s="3"/>
      <c r="Q764" s="3"/>
      <c r="R764" s="2"/>
      <c r="S764" s="3"/>
      <c r="T764" s="2"/>
      <c r="U764" s="3"/>
      <c r="V764" s="2"/>
      <c r="W764" s="3"/>
      <c r="X764" s="3"/>
      <c r="Y764" s="2"/>
      <c r="Z764" s="3"/>
      <c r="AA764" s="3"/>
      <c r="AB764" s="3"/>
      <c r="AC764" s="3"/>
      <c r="AD764" s="3"/>
    </row>
    <row r="765" spans="6:30" ht="12.75">
      <c r="F765" s="1"/>
      <c r="H765" s="1"/>
      <c r="I765" s="2"/>
      <c r="J765" s="3"/>
      <c r="K765" s="2"/>
      <c r="L765" s="3"/>
      <c r="M765" s="3"/>
      <c r="N765" s="3"/>
      <c r="O765" s="2"/>
      <c r="P765" s="3"/>
      <c r="Q765" s="3"/>
      <c r="R765" s="2"/>
      <c r="S765" s="3"/>
      <c r="T765" s="2"/>
      <c r="U765" s="3"/>
      <c r="V765" s="2"/>
      <c r="W765" s="3"/>
      <c r="X765" s="3"/>
      <c r="Y765" s="2"/>
      <c r="Z765" s="3"/>
      <c r="AA765" s="3"/>
      <c r="AB765" s="3"/>
      <c r="AC765" s="3"/>
      <c r="AD765" s="3"/>
    </row>
    <row r="766" spans="6:30" ht="12.75">
      <c r="F766" s="1"/>
      <c r="H766" s="1"/>
      <c r="I766" s="2"/>
      <c r="J766" s="3"/>
      <c r="K766" s="2"/>
      <c r="L766" s="3"/>
      <c r="M766" s="3"/>
      <c r="N766" s="3"/>
      <c r="O766" s="2"/>
      <c r="P766" s="3"/>
      <c r="Q766" s="3"/>
      <c r="R766" s="2"/>
      <c r="S766" s="3"/>
      <c r="T766" s="2"/>
      <c r="U766" s="3"/>
      <c r="V766" s="2"/>
      <c r="W766" s="3"/>
      <c r="X766" s="3"/>
      <c r="Y766" s="2"/>
      <c r="Z766" s="3"/>
      <c r="AA766" s="3"/>
      <c r="AB766" s="3"/>
      <c r="AC766" s="3"/>
      <c r="AD766" s="3"/>
    </row>
    <row r="767" spans="6:30" ht="12.75">
      <c r="F767" s="1"/>
      <c r="H767" s="1"/>
      <c r="I767" s="2"/>
      <c r="J767" s="3"/>
      <c r="K767" s="2"/>
      <c r="L767" s="3"/>
      <c r="M767" s="3"/>
      <c r="N767" s="3"/>
      <c r="O767" s="2"/>
      <c r="P767" s="3"/>
      <c r="Q767" s="3"/>
      <c r="R767" s="2"/>
      <c r="S767" s="3"/>
      <c r="T767" s="2"/>
      <c r="U767" s="3"/>
      <c r="V767" s="2"/>
      <c r="W767" s="3"/>
      <c r="X767" s="3"/>
      <c r="Y767" s="2"/>
      <c r="Z767" s="3"/>
      <c r="AA767" s="3"/>
      <c r="AB767" s="3"/>
      <c r="AC767" s="3"/>
      <c r="AD767" s="3"/>
    </row>
    <row r="768" spans="6:30" ht="12.75">
      <c r="F768" s="1"/>
      <c r="H768" s="1"/>
      <c r="I768" s="2"/>
      <c r="J768" s="3"/>
      <c r="K768" s="2"/>
      <c r="L768" s="3"/>
      <c r="M768" s="3"/>
      <c r="N768" s="3"/>
      <c r="O768" s="2"/>
      <c r="P768" s="3"/>
      <c r="Q768" s="3"/>
      <c r="R768" s="2"/>
      <c r="S768" s="3"/>
      <c r="T768" s="2"/>
      <c r="U768" s="3"/>
      <c r="V768" s="2"/>
      <c r="W768" s="3"/>
      <c r="X768" s="3"/>
      <c r="Y768" s="2"/>
      <c r="Z768" s="3"/>
      <c r="AA768" s="3"/>
      <c r="AB768" s="3"/>
      <c r="AC768" s="3"/>
      <c r="AD768" s="3"/>
    </row>
    <row r="769" spans="6:30" ht="12.75">
      <c r="F769" s="1"/>
      <c r="H769" s="1"/>
      <c r="I769" s="2"/>
      <c r="J769" s="3"/>
      <c r="K769" s="2"/>
      <c r="L769" s="3"/>
      <c r="M769" s="3"/>
      <c r="N769" s="3"/>
      <c r="O769" s="2"/>
      <c r="P769" s="3"/>
      <c r="Q769" s="3"/>
      <c r="R769" s="2"/>
      <c r="S769" s="3"/>
      <c r="T769" s="2"/>
      <c r="U769" s="3"/>
      <c r="V769" s="2"/>
      <c r="W769" s="3"/>
      <c r="X769" s="3"/>
      <c r="Y769" s="2"/>
      <c r="Z769" s="3"/>
      <c r="AA769" s="3"/>
      <c r="AB769" s="3"/>
      <c r="AC769" s="3"/>
      <c r="AD769" s="3"/>
    </row>
    <row r="770" spans="6:30" ht="12.75">
      <c r="F770" s="1"/>
      <c r="H770" s="1"/>
      <c r="I770" s="2"/>
      <c r="J770" s="3"/>
      <c r="K770" s="2"/>
      <c r="L770" s="3"/>
      <c r="M770" s="3"/>
      <c r="N770" s="3"/>
      <c r="O770" s="2"/>
      <c r="P770" s="3"/>
      <c r="Q770" s="3"/>
      <c r="R770" s="2"/>
      <c r="S770" s="3"/>
      <c r="T770" s="2"/>
      <c r="U770" s="3"/>
      <c r="V770" s="2"/>
      <c r="W770" s="3"/>
      <c r="X770" s="3"/>
      <c r="Y770" s="2"/>
      <c r="Z770" s="3"/>
      <c r="AA770" s="3"/>
      <c r="AB770" s="3"/>
      <c r="AC770" s="3"/>
      <c r="AD770" s="3"/>
    </row>
    <row r="771" spans="6:30" ht="12.75">
      <c r="F771" s="1"/>
      <c r="H771" s="1"/>
      <c r="I771" s="2"/>
      <c r="J771" s="3"/>
      <c r="K771" s="2"/>
      <c r="L771" s="3"/>
      <c r="M771" s="3"/>
      <c r="N771" s="3"/>
      <c r="O771" s="2"/>
      <c r="P771" s="3"/>
      <c r="Q771" s="3"/>
      <c r="R771" s="2"/>
      <c r="S771" s="3"/>
      <c r="T771" s="2"/>
      <c r="U771" s="3"/>
      <c r="V771" s="2"/>
      <c r="W771" s="3"/>
      <c r="X771" s="3"/>
      <c r="Y771" s="2"/>
      <c r="Z771" s="3"/>
      <c r="AA771" s="3"/>
      <c r="AB771" s="3"/>
      <c r="AC771" s="3"/>
      <c r="AD771" s="3"/>
    </row>
    <row r="772" spans="6:30" ht="12.75">
      <c r="F772" s="1"/>
      <c r="H772" s="1"/>
      <c r="I772" s="2"/>
      <c r="J772" s="3"/>
      <c r="K772" s="2"/>
      <c r="L772" s="3"/>
      <c r="M772" s="3"/>
      <c r="N772" s="3"/>
      <c r="O772" s="2"/>
      <c r="P772" s="3"/>
      <c r="Q772" s="3"/>
      <c r="R772" s="2"/>
      <c r="S772" s="3"/>
      <c r="T772" s="2"/>
      <c r="U772" s="3"/>
      <c r="V772" s="2"/>
      <c r="W772" s="3"/>
      <c r="X772" s="3"/>
      <c r="Y772" s="2"/>
      <c r="Z772" s="3"/>
      <c r="AA772" s="3"/>
      <c r="AB772" s="3"/>
      <c r="AC772" s="3"/>
      <c r="AD772" s="3"/>
    </row>
    <row r="773" spans="6:30" ht="12.75">
      <c r="F773" s="1"/>
      <c r="H773" s="1"/>
      <c r="I773" s="2"/>
      <c r="J773" s="3"/>
      <c r="K773" s="2"/>
      <c r="L773" s="3"/>
      <c r="M773" s="3"/>
      <c r="N773" s="3"/>
      <c r="O773" s="2"/>
      <c r="P773" s="3"/>
      <c r="Q773" s="3"/>
      <c r="R773" s="2"/>
      <c r="S773" s="3"/>
      <c r="T773" s="2"/>
      <c r="U773" s="3"/>
      <c r="V773" s="2"/>
      <c r="W773" s="3"/>
      <c r="X773" s="3"/>
      <c r="Y773" s="2"/>
      <c r="Z773" s="3"/>
      <c r="AA773" s="3"/>
      <c r="AB773" s="3"/>
      <c r="AC773" s="3"/>
      <c r="AD773" s="3"/>
    </row>
    <row r="774" spans="6:30" ht="12.75">
      <c r="F774" s="1"/>
      <c r="H774" s="1"/>
      <c r="I774" s="2"/>
      <c r="J774" s="3"/>
      <c r="K774" s="2"/>
      <c r="L774" s="3"/>
      <c r="M774" s="3"/>
      <c r="N774" s="3"/>
      <c r="O774" s="2"/>
      <c r="P774" s="3"/>
      <c r="Q774" s="3"/>
      <c r="R774" s="2"/>
      <c r="S774" s="3"/>
      <c r="T774" s="2"/>
      <c r="U774" s="3"/>
      <c r="V774" s="2"/>
      <c r="W774" s="3"/>
      <c r="X774" s="3"/>
      <c r="Y774" s="2"/>
      <c r="Z774" s="3"/>
      <c r="AA774" s="3"/>
      <c r="AB774" s="3"/>
      <c r="AC774" s="3"/>
      <c r="AD774" s="3"/>
    </row>
    <row r="775" spans="6:30" ht="12.75">
      <c r="F775" s="1"/>
      <c r="H775" s="1"/>
      <c r="I775" s="2"/>
      <c r="J775" s="3"/>
      <c r="K775" s="2"/>
      <c r="L775" s="3"/>
      <c r="M775" s="3"/>
      <c r="N775" s="3"/>
      <c r="O775" s="2"/>
      <c r="P775" s="3"/>
      <c r="Q775" s="3"/>
      <c r="R775" s="2"/>
      <c r="S775" s="3"/>
      <c r="T775" s="2"/>
      <c r="U775" s="3"/>
      <c r="V775" s="2"/>
      <c r="W775" s="3"/>
      <c r="X775" s="3"/>
      <c r="Y775" s="2"/>
      <c r="Z775" s="3"/>
      <c r="AA775" s="3"/>
      <c r="AB775" s="3"/>
      <c r="AC775" s="3"/>
      <c r="AD775" s="3"/>
    </row>
    <row r="776" spans="6:30" ht="12.75">
      <c r="F776" s="1"/>
      <c r="H776" s="1"/>
      <c r="I776" s="2"/>
      <c r="J776" s="3"/>
      <c r="K776" s="2"/>
      <c r="L776" s="3"/>
      <c r="M776" s="3"/>
      <c r="N776" s="3"/>
      <c r="O776" s="2"/>
      <c r="P776" s="3"/>
      <c r="Q776" s="3"/>
      <c r="R776" s="2"/>
      <c r="S776" s="3"/>
      <c r="T776" s="2"/>
      <c r="U776" s="3"/>
      <c r="V776" s="2"/>
      <c r="W776" s="3"/>
      <c r="X776" s="3"/>
      <c r="Y776" s="2"/>
      <c r="Z776" s="3"/>
      <c r="AA776" s="3"/>
      <c r="AB776" s="3"/>
      <c r="AC776" s="3"/>
      <c r="AD776" s="3"/>
    </row>
    <row r="777" spans="6:30" ht="12.75">
      <c r="F777" s="1"/>
      <c r="H777" s="1"/>
      <c r="I777" s="2"/>
      <c r="J777" s="3"/>
      <c r="K777" s="2"/>
      <c r="L777" s="3"/>
      <c r="M777" s="3"/>
      <c r="N777" s="3"/>
      <c r="O777" s="2"/>
      <c r="P777" s="3"/>
      <c r="Q777" s="3"/>
      <c r="R777" s="2"/>
      <c r="S777" s="3"/>
      <c r="T777" s="2"/>
      <c r="U777" s="3"/>
      <c r="V777" s="2"/>
      <c r="W777" s="3"/>
      <c r="X777" s="3"/>
      <c r="Y777" s="2"/>
      <c r="Z777" s="3"/>
      <c r="AA777" s="3"/>
      <c r="AB777" s="3"/>
      <c r="AC777" s="3"/>
      <c r="AD777" s="3"/>
    </row>
    <row r="778" spans="6:30" ht="12.75">
      <c r="F778" s="1"/>
      <c r="H778" s="1"/>
      <c r="I778" s="2"/>
      <c r="J778" s="3"/>
      <c r="K778" s="2"/>
      <c r="L778" s="3"/>
      <c r="M778" s="3"/>
      <c r="N778" s="3"/>
      <c r="O778" s="2"/>
      <c r="P778" s="3"/>
      <c r="Q778" s="3"/>
      <c r="R778" s="2"/>
      <c r="S778" s="3"/>
      <c r="T778" s="2"/>
      <c r="U778" s="3"/>
      <c r="V778" s="2"/>
      <c r="W778" s="3"/>
      <c r="X778" s="3"/>
      <c r="Y778" s="2"/>
      <c r="Z778" s="3"/>
      <c r="AA778" s="3"/>
      <c r="AB778" s="3"/>
      <c r="AC778" s="3"/>
      <c r="AD778" s="3"/>
    </row>
    <row r="779" spans="6:30" ht="12.75">
      <c r="F779" s="1"/>
      <c r="H779" s="1"/>
      <c r="I779" s="2"/>
      <c r="J779" s="3"/>
      <c r="K779" s="2"/>
      <c r="L779" s="3"/>
      <c r="M779" s="3"/>
      <c r="N779" s="3"/>
      <c r="O779" s="2"/>
      <c r="P779" s="3"/>
      <c r="Q779" s="3"/>
      <c r="R779" s="2"/>
      <c r="S779" s="3"/>
      <c r="T779" s="2"/>
      <c r="U779" s="3"/>
      <c r="V779" s="2"/>
      <c r="W779" s="3"/>
      <c r="X779" s="3"/>
      <c r="Y779" s="2"/>
      <c r="Z779" s="3"/>
      <c r="AA779" s="3"/>
      <c r="AB779" s="3"/>
      <c r="AC779" s="3"/>
      <c r="AD779" s="3"/>
    </row>
    <row r="780" spans="6:30" ht="12.75">
      <c r="F780" s="1"/>
      <c r="H780" s="1"/>
      <c r="I780" s="2"/>
      <c r="J780" s="3"/>
      <c r="K780" s="2"/>
      <c r="L780" s="3"/>
      <c r="M780" s="3"/>
      <c r="N780" s="3"/>
      <c r="O780" s="2"/>
      <c r="P780" s="3"/>
      <c r="Q780" s="3"/>
      <c r="R780" s="2"/>
      <c r="S780" s="3"/>
      <c r="T780" s="2"/>
      <c r="U780" s="3"/>
      <c r="V780" s="2"/>
      <c r="W780" s="3"/>
      <c r="X780" s="3"/>
      <c r="Y780" s="2"/>
      <c r="Z780" s="3"/>
      <c r="AA780" s="3"/>
      <c r="AB780" s="3"/>
      <c r="AC780" s="3"/>
      <c r="AD780" s="3"/>
    </row>
    <row r="781" spans="6:30" ht="12.75">
      <c r="F781" s="1"/>
      <c r="H781" s="1"/>
      <c r="I781" s="2"/>
      <c r="J781" s="3"/>
      <c r="K781" s="2"/>
      <c r="L781" s="3"/>
      <c r="M781" s="3"/>
      <c r="N781" s="3"/>
      <c r="O781" s="2"/>
      <c r="P781" s="3"/>
      <c r="Q781" s="3"/>
      <c r="R781" s="2"/>
      <c r="S781" s="3"/>
      <c r="T781" s="2"/>
      <c r="U781" s="3"/>
      <c r="V781" s="2"/>
      <c r="W781" s="3"/>
      <c r="X781" s="3"/>
      <c r="Y781" s="2"/>
      <c r="Z781" s="3"/>
      <c r="AA781" s="3"/>
      <c r="AB781" s="3"/>
      <c r="AC781" s="3"/>
      <c r="AD781" s="3"/>
    </row>
    <row r="782" spans="6:30" ht="12.75">
      <c r="F782" s="1"/>
      <c r="H782" s="1"/>
      <c r="I782" s="2"/>
      <c r="J782" s="3"/>
      <c r="K782" s="2"/>
      <c r="L782" s="3"/>
      <c r="M782" s="3"/>
      <c r="N782" s="3"/>
      <c r="O782" s="2"/>
      <c r="P782" s="3"/>
      <c r="Q782" s="3"/>
      <c r="R782" s="2"/>
      <c r="S782" s="3"/>
      <c r="T782" s="2"/>
      <c r="U782" s="3"/>
      <c r="V782" s="2"/>
      <c r="W782" s="3"/>
      <c r="X782" s="3"/>
      <c r="Y782" s="2"/>
      <c r="Z782" s="3"/>
      <c r="AA782" s="3"/>
      <c r="AB782" s="3"/>
      <c r="AC782" s="3"/>
      <c r="AD782" s="3"/>
    </row>
    <row r="783" spans="6:30" ht="12.75">
      <c r="F783" s="1"/>
      <c r="H783" s="1"/>
      <c r="I783" s="2"/>
      <c r="J783" s="3"/>
      <c r="K783" s="2"/>
      <c r="L783" s="3"/>
      <c r="M783" s="3"/>
      <c r="N783" s="3"/>
      <c r="O783" s="2"/>
      <c r="P783" s="3"/>
      <c r="Q783" s="3"/>
      <c r="R783" s="2"/>
      <c r="S783" s="3"/>
      <c r="T783" s="2"/>
      <c r="U783" s="3"/>
      <c r="V783" s="2"/>
      <c r="W783" s="3"/>
      <c r="X783" s="3"/>
      <c r="Y783" s="2"/>
      <c r="Z783" s="3"/>
      <c r="AA783" s="3"/>
      <c r="AB783" s="3"/>
      <c r="AC783" s="3"/>
      <c r="AD783" s="3"/>
    </row>
    <row r="784" spans="6:30" ht="12.75">
      <c r="F784" s="1"/>
      <c r="H784" s="1"/>
      <c r="I784" s="2"/>
      <c r="J784" s="3"/>
      <c r="K784" s="2"/>
      <c r="L784" s="3"/>
      <c r="M784" s="3"/>
      <c r="N784" s="3"/>
      <c r="O784" s="2"/>
      <c r="P784" s="3"/>
      <c r="Q784" s="3"/>
      <c r="R784" s="2"/>
      <c r="S784" s="3"/>
      <c r="T784" s="2"/>
      <c r="U784" s="3"/>
      <c r="V784" s="2"/>
      <c r="W784" s="3"/>
      <c r="X784" s="3"/>
      <c r="Y784" s="2"/>
      <c r="Z784" s="3"/>
      <c r="AA784" s="3"/>
      <c r="AB784" s="3"/>
      <c r="AC784" s="3"/>
      <c r="AD784" s="3"/>
    </row>
    <row r="785" spans="6:30" ht="12.75">
      <c r="F785" s="1"/>
      <c r="H785" s="1"/>
      <c r="I785" s="2"/>
      <c r="J785" s="3"/>
      <c r="K785" s="2"/>
      <c r="L785" s="3"/>
      <c r="M785" s="3"/>
      <c r="N785" s="3"/>
      <c r="O785" s="2"/>
      <c r="P785" s="3"/>
      <c r="Q785" s="3"/>
      <c r="R785" s="2"/>
      <c r="S785" s="3"/>
      <c r="T785" s="2"/>
      <c r="U785" s="3"/>
      <c r="V785" s="2"/>
      <c r="W785" s="3"/>
      <c r="X785" s="3"/>
      <c r="Y785" s="2"/>
      <c r="Z785" s="3"/>
      <c r="AA785" s="3"/>
      <c r="AB785" s="3"/>
      <c r="AC785" s="3"/>
      <c r="AD785" s="3"/>
    </row>
    <row r="786" spans="6:30" ht="12.75">
      <c r="F786" s="1"/>
      <c r="H786" s="1"/>
      <c r="I786" s="2"/>
      <c r="J786" s="3"/>
      <c r="K786" s="2"/>
      <c r="L786" s="3"/>
      <c r="M786" s="3"/>
      <c r="N786" s="3"/>
      <c r="O786" s="2"/>
      <c r="P786" s="3"/>
      <c r="Q786" s="3"/>
      <c r="R786" s="2"/>
      <c r="S786" s="3"/>
      <c r="T786" s="2"/>
      <c r="U786" s="3"/>
      <c r="V786" s="2"/>
      <c r="W786" s="3"/>
      <c r="X786" s="3"/>
      <c r="Y786" s="2"/>
      <c r="Z786" s="3"/>
      <c r="AA786" s="3"/>
      <c r="AB786" s="3"/>
      <c r="AC786" s="3"/>
      <c r="AD786" s="3"/>
    </row>
    <row r="787" spans="6:30" ht="12.75">
      <c r="F787" s="1"/>
      <c r="H787" s="1"/>
      <c r="I787" s="2"/>
      <c r="J787" s="3"/>
      <c r="K787" s="2"/>
      <c r="L787" s="3"/>
      <c r="M787" s="3"/>
      <c r="N787" s="3"/>
      <c r="O787" s="2"/>
      <c r="P787" s="3"/>
      <c r="Q787" s="3"/>
      <c r="R787" s="2"/>
      <c r="S787" s="3"/>
      <c r="T787" s="2"/>
      <c r="U787" s="3"/>
      <c r="V787" s="2"/>
      <c r="W787" s="3"/>
      <c r="X787" s="3"/>
      <c r="Y787" s="2"/>
      <c r="Z787" s="3"/>
      <c r="AA787" s="3"/>
      <c r="AB787" s="3"/>
      <c r="AC787" s="3"/>
      <c r="AD787" s="3"/>
    </row>
    <row r="788" spans="6:30" ht="12.75">
      <c r="F788" s="1"/>
      <c r="H788" s="1"/>
      <c r="I788" s="2"/>
      <c r="J788" s="3"/>
      <c r="K788" s="2"/>
      <c r="L788" s="3"/>
      <c r="M788" s="3"/>
      <c r="N788" s="3"/>
      <c r="O788" s="2"/>
      <c r="P788" s="3"/>
      <c r="Q788" s="3"/>
      <c r="R788" s="2"/>
      <c r="S788" s="3"/>
      <c r="T788" s="2"/>
      <c r="U788" s="3"/>
      <c r="V788" s="2"/>
      <c r="W788" s="3"/>
      <c r="X788" s="3"/>
      <c r="Y788" s="2"/>
      <c r="Z788" s="3"/>
      <c r="AA788" s="3"/>
      <c r="AB788" s="3"/>
      <c r="AC788" s="3"/>
      <c r="AD788" s="3"/>
    </row>
    <row r="789" spans="6:30" ht="12.75">
      <c r="F789" s="1"/>
      <c r="H789" s="1"/>
      <c r="I789" s="2"/>
      <c r="J789" s="3"/>
      <c r="K789" s="2"/>
      <c r="L789" s="3"/>
      <c r="M789" s="3"/>
      <c r="N789" s="3"/>
      <c r="O789" s="2"/>
      <c r="P789" s="3"/>
      <c r="Q789" s="3"/>
      <c r="R789" s="2"/>
      <c r="S789" s="3"/>
      <c r="T789" s="2"/>
      <c r="U789" s="3"/>
      <c r="V789" s="2"/>
      <c r="W789" s="3"/>
      <c r="X789" s="3"/>
      <c r="Y789" s="2"/>
      <c r="Z789" s="3"/>
      <c r="AA789" s="3"/>
      <c r="AB789" s="3"/>
      <c r="AC789" s="3"/>
      <c r="AD789" s="3"/>
    </row>
    <row r="790" spans="6:30" ht="12.75">
      <c r="F790" s="1"/>
      <c r="H790" s="1"/>
      <c r="I790" s="2"/>
      <c r="J790" s="3"/>
      <c r="K790" s="2"/>
      <c r="L790" s="3"/>
      <c r="M790" s="3"/>
      <c r="N790" s="3"/>
      <c r="O790" s="2"/>
      <c r="P790" s="3"/>
      <c r="Q790" s="3"/>
      <c r="R790" s="2"/>
      <c r="S790" s="3"/>
      <c r="T790" s="2"/>
      <c r="U790" s="3"/>
      <c r="V790" s="2"/>
      <c r="W790" s="3"/>
      <c r="X790" s="3"/>
      <c r="Y790" s="2"/>
      <c r="Z790" s="3"/>
      <c r="AA790" s="3"/>
      <c r="AB790" s="3"/>
      <c r="AC790" s="3"/>
      <c r="AD790" s="3"/>
    </row>
    <row r="791" spans="6:30" ht="12.75">
      <c r="F791" s="1"/>
      <c r="H791" s="1"/>
      <c r="I791" s="2"/>
      <c r="J791" s="3"/>
      <c r="K791" s="2"/>
      <c r="L791" s="3"/>
      <c r="M791" s="3"/>
      <c r="N791" s="3"/>
      <c r="O791" s="2"/>
      <c r="P791" s="3"/>
      <c r="Q791" s="3"/>
      <c r="R791" s="2"/>
      <c r="S791" s="3"/>
      <c r="T791" s="2"/>
      <c r="U791" s="3"/>
      <c r="V791" s="2"/>
      <c r="W791" s="3"/>
      <c r="X791" s="3"/>
      <c r="Y791" s="2"/>
      <c r="Z791" s="3"/>
      <c r="AA791" s="3"/>
      <c r="AB791" s="3"/>
      <c r="AC791" s="3"/>
      <c r="AD791" s="3"/>
    </row>
    <row r="792" spans="6:30" ht="12.75">
      <c r="F792" s="1"/>
      <c r="H792" s="1"/>
      <c r="I792" s="2"/>
      <c r="J792" s="3"/>
      <c r="K792" s="2"/>
      <c r="L792" s="3"/>
      <c r="M792" s="3"/>
      <c r="N792" s="3"/>
      <c r="O792" s="2"/>
      <c r="P792" s="3"/>
      <c r="Q792" s="3"/>
      <c r="R792" s="2"/>
      <c r="S792" s="3"/>
      <c r="T792" s="2"/>
      <c r="U792" s="3"/>
      <c r="V792" s="2"/>
      <c r="W792" s="3"/>
      <c r="X792" s="3"/>
      <c r="Y792" s="2"/>
      <c r="Z792" s="3"/>
      <c r="AA792" s="3"/>
      <c r="AB792" s="3"/>
      <c r="AC792" s="3"/>
      <c r="AD792" s="3"/>
    </row>
    <row r="793" spans="6:30" ht="12.75">
      <c r="F793" s="1"/>
      <c r="H793" s="1"/>
      <c r="I793" s="2"/>
      <c r="J793" s="3"/>
      <c r="K793" s="2"/>
      <c r="L793" s="3"/>
      <c r="M793" s="3"/>
      <c r="N793" s="3"/>
      <c r="O793" s="2"/>
      <c r="P793" s="3"/>
      <c r="Q793" s="3"/>
      <c r="R793" s="2"/>
      <c r="S793" s="3"/>
      <c r="T793" s="2"/>
      <c r="U793" s="3"/>
      <c r="V793" s="2"/>
      <c r="W793" s="3"/>
      <c r="X793" s="3"/>
      <c r="Y793" s="2"/>
      <c r="Z793" s="3"/>
      <c r="AA793" s="3"/>
      <c r="AB793" s="3"/>
      <c r="AC793" s="3"/>
      <c r="AD793" s="3"/>
    </row>
    <row r="794" spans="6:30" ht="12.75">
      <c r="F794" s="1"/>
      <c r="H794" s="1"/>
      <c r="I794" s="2"/>
      <c r="J794" s="3"/>
      <c r="K794" s="2"/>
      <c r="L794" s="3"/>
      <c r="M794" s="3"/>
      <c r="N794" s="3"/>
      <c r="O794" s="2"/>
      <c r="P794" s="3"/>
      <c r="Q794" s="3"/>
      <c r="R794" s="2"/>
      <c r="S794" s="3"/>
      <c r="T794" s="2"/>
      <c r="U794" s="3"/>
      <c r="V794" s="2"/>
      <c r="W794" s="3"/>
      <c r="X794" s="3"/>
      <c r="Y794" s="2"/>
      <c r="Z794" s="3"/>
      <c r="AA794" s="3"/>
      <c r="AB794" s="3"/>
      <c r="AC794" s="3"/>
      <c r="AD794" s="3"/>
    </row>
    <row r="795" spans="6:30" ht="12.75">
      <c r="F795" s="1"/>
      <c r="H795" s="1"/>
      <c r="I795" s="2"/>
      <c r="J795" s="3"/>
      <c r="K795" s="2"/>
      <c r="L795" s="3"/>
      <c r="M795" s="3"/>
      <c r="N795" s="3"/>
      <c r="O795" s="2"/>
      <c r="P795" s="3"/>
      <c r="Q795" s="3"/>
      <c r="R795" s="2"/>
      <c r="S795" s="3"/>
      <c r="T795" s="2"/>
      <c r="U795" s="3"/>
      <c r="V795" s="2"/>
      <c r="W795" s="3"/>
      <c r="X795" s="3"/>
      <c r="Y795" s="2"/>
      <c r="Z795" s="3"/>
      <c r="AA795" s="3"/>
      <c r="AB795" s="3"/>
      <c r="AC795" s="3"/>
      <c r="AD795" s="3"/>
    </row>
    <row r="796" spans="6:30" ht="12.75">
      <c r="F796" s="1"/>
      <c r="H796" s="1"/>
      <c r="I796" s="2"/>
      <c r="J796" s="3"/>
      <c r="K796" s="2"/>
      <c r="L796" s="3"/>
      <c r="M796" s="3"/>
      <c r="N796" s="3"/>
      <c r="O796" s="2"/>
      <c r="P796" s="3"/>
      <c r="Q796" s="3"/>
      <c r="R796" s="2"/>
      <c r="S796" s="3"/>
      <c r="T796" s="2"/>
      <c r="U796" s="3"/>
      <c r="V796" s="2"/>
      <c r="W796" s="3"/>
      <c r="X796" s="3"/>
      <c r="Y796" s="2"/>
      <c r="Z796" s="3"/>
      <c r="AA796" s="3"/>
      <c r="AB796" s="3"/>
      <c r="AC796" s="3"/>
      <c r="AD796" s="3"/>
    </row>
    <row r="797" spans="6:30" ht="12.75">
      <c r="F797" s="1"/>
      <c r="H797" s="1"/>
      <c r="I797" s="2"/>
      <c r="J797" s="3"/>
      <c r="K797" s="2"/>
      <c r="L797" s="3"/>
      <c r="M797" s="3"/>
      <c r="N797" s="3"/>
      <c r="O797" s="2"/>
      <c r="P797" s="3"/>
      <c r="Q797" s="3"/>
      <c r="R797" s="2"/>
      <c r="S797" s="3"/>
      <c r="T797" s="2"/>
      <c r="U797" s="3"/>
      <c r="V797" s="2"/>
      <c r="W797" s="3"/>
      <c r="X797" s="3"/>
      <c r="Y797" s="2"/>
      <c r="Z797" s="3"/>
      <c r="AA797" s="3"/>
      <c r="AB797" s="3"/>
      <c r="AC797" s="3"/>
      <c r="AD797" s="3"/>
    </row>
    <row r="798" spans="6:30" ht="12.75">
      <c r="F798" s="1"/>
      <c r="H798" s="1"/>
      <c r="I798" s="2"/>
      <c r="J798" s="3"/>
      <c r="K798" s="2"/>
      <c r="L798" s="3"/>
      <c r="M798" s="3"/>
      <c r="N798" s="3"/>
      <c r="O798" s="2"/>
      <c r="P798" s="3"/>
      <c r="Q798" s="3"/>
      <c r="R798" s="2"/>
      <c r="S798" s="3"/>
      <c r="T798" s="2"/>
      <c r="U798" s="3"/>
      <c r="V798" s="2"/>
      <c r="W798" s="3"/>
      <c r="X798" s="3"/>
      <c r="Y798" s="2"/>
      <c r="Z798" s="3"/>
      <c r="AA798" s="3"/>
      <c r="AB798" s="3"/>
      <c r="AC798" s="3"/>
      <c r="AD798" s="3"/>
    </row>
    <row r="799" spans="6:30" ht="12.75">
      <c r="F799" s="1"/>
      <c r="H799" s="1"/>
      <c r="I799" s="2"/>
      <c r="J799" s="3"/>
      <c r="K799" s="2"/>
      <c r="L799" s="3"/>
      <c r="M799" s="3"/>
      <c r="N799" s="3"/>
      <c r="O799" s="2"/>
      <c r="P799" s="3"/>
      <c r="Q799" s="3"/>
      <c r="R799" s="2"/>
      <c r="S799" s="3"/>
      <c r="T799" s="2"/>
      <c r="U799" s="3"/>
      <c r="V799" s="2"/>
      <c r="W799" s="3"/>
      <c r="X799" s="3"/>
      <c r="Y799" s="2"/>
      <c r="Z799" s="3"/>
      <c r="AA799" s="3"/>
      <c r="AB799" s="3"/>
      <c r="AC799" s="3"/>
      <c r="AD799" s="3"/>
    </row>
    <row r="800" spans="6:30" ht="12.75">
      <c r="F800" s="1"/>
      <c r="H800" s="1"/>
      <c r="I800" s="2"/>
      <c r="J800" s="3"/>
      <c r="K800" s="2"/>
      <c r="L800" s="3"/>
      <c r="M800" s="3"/>
      <c r="N800" s="3"/>
      <c r="O800" s="2"/>
      <c r="P800" s="3"/>
      <c r="Q800" s="3"/>
      <c r="R800" s="2"/>
      <c r="S800" s="3"/>
      <c r="T800" s="2"/>
      <c r="U800" s="3"/>
      <c r="V800" s="2"/>
      <c r="W800" s="3"/>
      <c r="X800" s="3"/>
      <c r="Y800" s="2"/>
      <c r="Z800" s="3"/>
      <c r="AA800" s="3"/>
      <c r="AB800" s="3"/>
      <c r="AC800" s="3"/>
      <c r="AD800" s="3"/>
    </row>
    <row r="801" spans="6:30" ht="12.75">
      <c r="F801" s="1"/>
      <c r="H801" s="1"/>
      <c r="I801" s="2"/>
      <c r="J801" s="3"/>
      <c r="K801" s="2"/>
      <c r="L801" s="3"/>
      <c r="M801" s="3"/>
      <c r="N801" s="3"/>
      <c r="O801" s="2"/>
      <c r="P801" s="3"/>
      <c r="Q801" s="3"/>
      <c r="R801" s="2"/>
      <c r="S801" s="3"/>
      <c r="T801" s="2"/>
      <c r="U801" s="3"/>
      <c r="V801" s="2"/>
      <c r="W801" s="3"/>
      <c r="X801" s="3"/>
      <c r="Y801" s="2"/>
      <c r="Z801" s="3"/>
      <c r="AA801" s="3"/>
      <c r="AB801" s="3"/>
      <c r="AC801" s="3"/>
      <c r="AD801" s="3"/>
    </row>
    <row r="802" spans="6:30" ht="12.75">
      <c r="F802" s="1"/>
      <c r="H802" s="1"/>
      <c r="I802" s="2"/>
      <c r="J802" s="3"/>
      <c r="K802" s="2"/>
      <c r="L802" s="3"/>
      <c r="M802" s="3"/>
      <c r="N802" s="3"/>
      <c r="O802" s="2"/>
      <c r="P802" s="3"/>
      <c r="Q802" s="3"/>
      <c r="R802" s="2"/>
      <c r="S802" s="3"/>
      <c r="T802" s="2"/>
      <c r="U802" s="3"/>
      <c r="V802" s="2"/>
      <c r="W802" s="3"/>
      <c r="X802" s="3"/>
      <c r="Y802" s="2"/>
      <c r="Z802" s="3"/>
      <c r="AA802" s="3"/>
      <c r="AB802" s="3"/>
      <c r="AC802" s="3"/>
      <c r="AD802" s="3"/>
    </row>
    <row r="803" spans="6:30" ht="12.75">
      <c r="F803" s="1"/>
      <c r="H803" s="1"/>
      <c r="I803" s="2"/>
      <c r="J803" s="3"/>
      <c r="K803" s="2"/>
      <c r="L803" s="3"/>
      <c r="M803" s="3"/>
      <c r="N803" s="3"/>
      <c r="O803" s="2"/>
      <c r="P803" s="3"/>
      <c r="Q803" s="3"/>
      <c r="R803" s="2"/>
      <c r="S803" s="3"/>
      <c r="T803" s="2"/>
      <c r="U803" s="3"/>
      <c r="V803" s="2"/>
      <c r="W803" s="3"/>
      <c r="X803" s="3"/>
      <c r="Y803" s="2"/>
      <c r="Z803" s="3"/>
      <c r="AA803" s="3"/>
      <c r="AB803" s="3"/>
      <c r="AC803" s="3"/>
      <c r="AD803" s="3"/>
    </row>
    <row r="804" spans="6:30" ht="12.75">
      <c r="F804" s="1"/>
      <c r="H804" s="1"/>
      <c r="I804" s="2"/>
      <c r="J804" s="3"/>
      <c r="K804" s="2"/>
      <c r="L804" s="3"/>
      <c r="M804" s="3"/>
      <c r="N804" s="3"/>
      <c r="O804" s="2"/>
      <c r="P804" s="3"/>
      <c r="Q804" s="3"/>
      <c r="R804" s="2"/>
      <c r="S804" s="3"/>
      <c r="T804" s="2"/>
      <c r="U804" s="3"/>
      <c r="V804" s="2"/>
      <c r="W804" s="3"/>
      <c r="X804" s="3"/>
      <c r="Y804" s="2"/>
      <c r="Z804" s="3"/>
      <c r="AA804" s="3"/>
      <c r="AB804" s="3"/>
      <c r="AC804" s="3"/>
      <c r="AD804" s="3"/>
    </row>
    <row r="805" spans="6:30" ht="12.75">
      <c r="F805" s="1"/>
      <c r="H805" s="1"/>
      <c r="I805" s="2"/>
      <c r="J805" s="3"/>
      <c r="K805" s="2"/>
      <c r="L805" s="3"/>
      <c r="M805" s="3"/>
      <c r="N805" s="3"/>
      <c r="O805" s="2"/>
      <c r="P805" s="3"/>
      <c r="Q805" s="3"/>
      <c r="R805" s="2"/>
      <c r="S805" s="3"/>
      <c r="T805" s="2"/>
      <c r="U805" s="3"/>
      <c r="V805" s="2"/>
      <c r="W805" s="3"/>
      <c r="X805" s="3"/>
      <c r="Y805" s="2"/>
      <c r="Z805" s="3"/>
      <c r="AA805" s="3"/>
      <c r="AB805" s="3"/>
      <c r="AC805" s="3"/>
      <c r="AD805" s="3"/>
    </row>
    <row r="806" spans="6:30" ht="12.75">
      <c r="F806" s="1"/>
      <c r="H806" s="1"/>
      <c r="I806" s="2"/>
      <c r="J806" s="3"/>
      <c r="K806" s="2"/>
      <c r="L806" s="3"/>
      <c r="M806" s="3"/>
      <c r="N806" s="3"/>
      <c r="O806" s="2"/>
      <c r="P806" s="3"/>
      <c r="Q806" s="3"/>
      <c r="R806" s="2"/>
      <c r="S806" s="3"/>
      <c r="T806" s="2"/>
      <c r="U806" s="3"/>
      <c r="V806" s="2"/>
      <c r="W806" s="3"/>
      <c r="X806" s="3"/>
      <c r="Y806" s="2"/>
      <c r="Z806" s="3"/>
      <c r="AA806" s="3"/>
      <c r="AB806" s="3"/>
      <c r="AC806" s="3"/>
      <c r="AD806" s="3"/>
    </row>
    <row r="807" spans="6:30" ht="12.75">
      <c r="F807" s="1"/>
      <c r="H807" s="1"/>
      <c r="I807" s="2"/>
      <c r="J807" s="3"/>
      <c r="K807" s="2"/>
      <c r="L807" s="3"/>
      <c r="M807" s="3"/>
      <c r="N807" s="3"/>
      <c r="O807" s="2"/>
      <c r="P807" s="3"/>
      <c r="Q807" s="3"/>
      <c r="R807" s="2"/>
      <c r="S807" s="3"/>
      <c r="T807" s="2"/>
      <c r="U807" s="3"/>
      <c r="V807" s="2"/>
      <c r="W807" s="3"/>
      <c r="X807" s="3"/>
      <c r="Y807" s="2"/>
      <c r="Z807" s="3"/>
      <c r="AA807" s="3"/>
      <c r="AB807" s="3"/>
      <c r="AC807" s="3"/>
      <c r="AD807" s="3"/>
    </row>
    <row r="808" spans="6:30" ht="12.75">
      <c r="F808" s="1"/>
      <c r="H808" s="1"/>
      <c r="I808" s="2"/>
      <c r="J808" s="3"/>
      <c r="K808" s="2"/>
      <c r="L808" s="3"/>
      <c r="M808" s="3"/>
      <c r="N808" s="3"/>
      <c r="O808" s="2"/>
      <c r="P808" s="3"/>
      <c r="Q808" s="3"/>
      <c r="R808" s="2"/>
      <c r="S808" s="3"/>
      <c r="T808" s="2"/>
      <c r="U808" s="3"/>
      <c r="V808" s="2"/>
      <c r="W808" s="3"/>
      <c r="X808" s="3"/>
      <c r="Y808" s="2"/>
      <c r="Z808" s="3"/>
      <c r="AA808" s="3"/>
      <c r="AB808" s="3"/>
      <c r="AC808" s="3"/>
      <c r="AD808" s="3"/>
    </row>
    <row r="809" spans="6:30" ht="12.75">
      <c r="F809" s="1"/>
      <c r="H809" s="1"/>
      <c r="I809" s="2"/>
      <c r="J809" s="3"/>
      <c r="K809" s="2"/>
      <c r="L809" s="3"/>
      <c r="M809" s="3"/>
      <c r="N809" s="3"/>
      <c r="O809" s="2"/>
      <c r="P809" s="3"/>
      <c r="Q809" s="3"/>
      <c r="R809" s="2"/>
      <c r="S809" s="3"/>
      <c r="T809" s="2"/>
      <c r="U809" s="3"/>
      <c r="V809" s="2"/>
      <c r="W809" s="3"/>
      <c r="X809" s="3"/>
      <c r="Y809" s="2"/>
      <c r="Z809" s="3"/>
      <c r="AA809" s="3"/>
      <c r="AB809" s="3"/>
      <c r="AC809" s="3"/>
      <c r="AD809" s="3"/>
    </row>
    <row r="810" spans="6:30" ht="12.75">
      <c r="F810" s="1"/>
      <c r="H810" s="1"/>
      <c r="I810" s="2"/>
      <c r="J810" s="3"/>
      <c r="K810" s="2"/>
      <c r="L810" s="3"/>
      <c r="M810" s="3"/>
      <c r="N810" s="3"/>
      <c r="O810" s="2"/>
      <c r="P810" s="3"/>
      <c r="Q810" s="3"/>
      <c r="R810" s="2"/>
      <c r="S810" s="3"/>
      <c r="T810" s="2"/>
      <c r="U810" s="3"/>
      <c r="V810" s="2"/>
      <c r="W810" s="3"/>
      <c r="X810" s="3"/>
      <c r="Y810" s="2"/>
      <c r="Z810" s="3"/>
      <c r="AA810" s="3"/>
      <c r="AB810" s="3"/>
      <c r="AC810" s="3"/>
      <c r="AD810" s="3"/>
    </row>
    <row r="811" spans="6:30" ht="12.75">
      <c r="F811" s="1"/>
      <c r="H811" s="1"/>
      <c r="I811" s="2"/>
      <c r="J811" s="3"/>
      <c r="K811" s="2"/>
      <c r="L811" s="3"/>
      <c r="M811" s="3"/>
      <c r="N811" s="3"/>
      <c r="O811" s="2"/>
      <c r="P811" s="3"/>
      <c r="Q811" s="3"/>
      <c r="R811" s="2"/>
      <c r="S811" s="3"/>
      <c r="T811" s="2"/>
      <c r="U811" s="3"/>
      <c r="V811" s="2"/>
      <c r="W811" s="3"/>
      <c r="X811" s="3"/>
      <c r="Y811" s="2"/>
      <c r="Z811" s="3"/>
      <c r="AA811" s="3"/>
      <c r="AB811" s="3"/>
      <c r="AC811" s="3"/>
      <c r="AD811" s="3"/>
    </row>
    <row r="812" spans="6:30" ht="12.75">
      <c r="F812" s="1"/>
      <c r="H812" s="1"/>
      <c r="I812" s="2"/>
      <c r="J812" s="3"/>
      <c r="K812" s="2"/>
      <c r="L812" s="3"/>
      <c r="M812" s="3"/>
      <c r="N812" s="3"/>
      <c r="O812" s="2"/>
      <c r="P812" s="3"/>
      <c r="Q812" s="3"/>
      <c r="R812" s="2"/>
      <c r="S812" s="3"/>
      <c r="T812" s="2"/>
      <c r="U812" s="3"/>
      <c r="V812" s="2"/>
      <c r="W812" s="3"/>
      <c r="X812" s="3"/>
      <c r="Y812" s="2"/>
      <c r="Z812" s="3"/>
      <c r="AA812" s="3"/>
      <c r="AB812" s="3"/>
      <c r="AC812" s="3"/>
      <c r="AD812" s="3"/>
    </row>
    <row r="813" spans="6:30" ht="12.75">
      <c r="F813" s="1"/>
      <c r="H813" s="1"/>
      <c r="I813" s="2"/>
      <c r="J813" s="3"/>
      <c r="K813" s="2"/>
      <c r="L813" s="3"/>
      <c r="M813" s="3"/>
      <c r="N813" s="3"/>
      <c r="O813" s="2"/>
      <c r="P813" s="3"/>
      <c r="Q813" s="3"/>
      <c r="R813" s="2"/>
      <c r="S813" s="3"/>
      <c r="T813" s="2"/>
      <c r="U813" s="3"/>
      <c r="V813" s="2"/>
      <c r="W813" s="3"/>
      <c r="X813" s="3"/>
      <c r="Y813" s="2"/>
      <c r="Z813" s="3"/>
      <c r="AA813" s="3"/>
      <c r="AB813" s="3"/>
      <c r="AC813" s="3"/>
      <c r="AD813" s="3"/>
    </row>
    <row r="814" spans="6:30" ht="12.75">
      <c r="F814" s="1"/>
      <c r="H814" s="1"/>
      <c r="I814" s="2"/>
      <c r="J814" s="3"/>
      <c r="K814" s="2"/>
      <c r="L814" s="3"/>
      <c r="M814" s="3"/>
      <c r="N814" s="3"/>
      <c r="O814" s="2"/>
      <c r="P814" s="3"/>
      <c r="Q814" s="3"/>
      <c r="R814" s="2"/>
      <c r="S814" s="3"/>
      <c r="T814" s="2"/>
      <c r="U814" s="3"/>
      <c r="V814" s="2"/>
      <c r="W814" s="3"/>
      <c r="X814" s="3"/>
      <c r="Y814" s="2"/>
      <c r="Z814" s="3"/>
      <c r="AA814" s="3"/>
      <c r="AB814" s="3"/>
      <c r="AC814" s="3"/>
      <c r="AD814" s="3"/>
    </row>
    <row r="815" spans="6:30" ht="12.75">
      <c r="F815" s="1"/>
      <c r="H815" s="1"/>
      <c r="I815" s="2"/>
      <c r="J815" s="3"/>
      <c r="K815" s="2"/>
      <c r="L815" s="3"/>
      <c r="M815" s="3"/>
      <c r="N815" s="3"/>
      <c r="O815" s="2"/>
      <c r="P815" s="3"/>
      <c r="Q815" s="3"/>
      <c r="R815" s="2"/>
      <c r="S815" s="3"/>
      <c r="T815" s="2"/>
      <c r="U815" s="3"/>
      <c r="V815" s="2"/>
      <c r="W815" s="3"/>
      <c r="X815" s="3"/>
      <c r="Y815" s="2"/>
      <c r="Z815" s="3"/>
      <c r="AA815" s="3"/>
      <c r="AB815" s="3"/>
      <c r="AC815" s="3"/>
      <c r="AD815" s="3"/>
    </row>
    <row r="816" spans="6:30" ht="12.75">
      <c r="F816" s="1"/>
      <c r="H816" s="1"/>
      <c r="I816" s="2"/>
      <c r="J816" s="3"/>
      <c r="K816" s="2"/>
      <c r="L816" s="3"/>
      <c r="M816" s="3"/>
      <c r="N816" s="3"/>
      <c r="O816" s="2"/>
      <c r="P816" s="3"/>
      <c r="Q816" s="3"/>
      <c r="R816" s="2"/>
      <c r="S816" s="3"/>
      <c r="T816" s="2"/>
      <c r="U816" s="3"/>
      <c r="V816" s="2"/>
      <c r="W816" s="3"/>
      <c r="X816" s="3"/>
      <c r="Y816" s="2"/>
      <c r="Z816" s="3"/>
      <c r="AA816" s="3"/>
      <c r="AB816" s="3"/>
      <c r="AC816" s="3"/>
      <c r="AD816" s="3"/>
    </row>
    <row r="817" spans="6:30" ht="12.75">
      <c r="F817" s="1"/>
      <c r="H817" s="1"/>
      <c r="I817" s="2"/>
      <c r="J817" s="3"/>
      <c r="K817" s="2"/>
      <c r="L817" s="3"/>
      <c r="M817" s="3"/>
      <c r="N817" s="3"/>
      <c r="O817" s="2"/>
      <c r="P817" s="3"/>
      <c r="Q817" s="3"/>
      <c r="R817" s="2"/>
      <c r="S817" s="3"/>
      <c r="T817" s="2"/>
      <c r="U817" s="3"/>
      <c r="V817" s="2"/>
      <c r="W817" s="3"/>
      <c r="X817" s="3"/>
      <c r="Y817" s="2"/>
      <c r="Z817" s="3"/>
      <c r="AA817" s="3"/>
      <c r="AB817" s="3"/>
      <c r="AC817" s="3"/>
      <c r="AD817" s="3"/>
    </row>
    <row r="818" spans="6:30" ht="12.75">
      <c r="F818" s="1"/>
      <c r="H818" s="1"/>
      <c r="I818" s="2"/>
      <c r="J818" s="3"/>
      <c r="K818" s="2"/>
      <c r="L818" s="3"/>
      <c r="M818" s="3"/>
      <c r="N818" s="3"/>
      <c r="O818" s="2"/>
      <c r="P818" s="3"/>
      <c r="Q818" s="3"/>
      <c r="R818" s="2"/>
      <c r="S818" s="3"/>
      <c r="T818" s="2"/>
      <c r="U818" s="3"/>
      <c r="V818" s="2"/>
      <c r="W818" s="3"/>
      <c r="X818" s="3"/>
      <c r="Y818" s="2"/>
      <c r="Z818" s="3"/>
      <c r="AA818" s="3"/>
      <c r="AB818" s="3"/>
      <c r="AC818" s="3"/>
      <c r="AD818" s="3"/>
    </row>
    <row r="819" spans="6:30" ht="12.75">
      <c r="F819" s="1"/>
      <c r="H819" s="1"/>
      <c r="I819" s="2"/>
      <c r="J819" s="3"/>
      <c r="K819" s="2"/>
      <c r="L819" s="3"/>
      <c r="M819" s="3"/>
      <c r="N819" s="3"/>
      <c r="O819" s="2"/>
      <c r="P819" s="3"/>
      <c r="Q819" s="3"/>
      <c r="R819" s="2"/>
      <c r="S819" s="3"/>
      <c r="T819" s="2"/>
      <c r="U819" s="3"/>
      <c r="V819" s="2"/>
      <c r="W819" s="3"/>
      <c r="X819" s="3"/>
      <c r="Y819" s="2"/>
      <c r="Z819" s="3"/>
      <c r="AA819" s="3"/>
      <c r="AB819" s="3"/>
      <c r="AC819" s="3"/>
      <c r="AD819" s="3"/>
    </row>
    <row r="820" spans="6:30" ht="12.75">
      <c r="F820" s="1"/>
      <c r="H820" s="1"/>
      <c r="I820" s="2"/>
      <c r="J820" s="3"/>
      <c r="K820" s="2"/>
      <c r="L820" s="3"/>
      <c r="M820" s="3"/>
      <c r="N820" s="3"/>
      <c r="O820" s="2"/>
      <c r="P820" s="3"/>
      <c r="Q820" s="3"/>
      <c r="R820" s="2"/>
      <c r="S820" s="3"/>
      <c r="T820" s="2"/>
      <c r="U820" s="3"/>
      <c r="V820" s="2"/>
      <c r="W820" s="3"/>
      <c r="X820" s="3"/>
      <c r="Y820" s="2"/>
      <c r="Z820" s="3"/>
      <c r="AA820" s="3"/>
      <c r="AB820" s="3"/>
      <c r="AC820" s="3"/>
      <c r="AD820" s="3"/>
    </row>
    <row r="821" spans="6:30" ht="12.75">
      <c r="F821" s="1"/>
      <c r="H821" s="1"/>
      <c r="I821" s="2"/>
      <c r="J821" s="3"/>
      <c r="K821" s="2"/>
      <c r="L821" s="3"/>
      <c r="M821" s="3"/>
      <c r="N821" s="3"/>
      <c r="O821" s="2"/>
      <c r="P821" s="3"/>
      <c r="Q821" s="3"/>
      <c r="R821" s="2"/>
      <c r="S821" s="3"/>
      <c r="T821" s="2"/>
      <c r="U821" s="3"/>
      <c r="V821" s="2"/>
      <c r="W821" s="3"/>
      <c r="X821" s="3"/>
      <c r="Y821" s="2"/>
      <c r="Z821" s="3"/>
      <c r="AA821" s="3"/>
      <c r="AB821" s="3"/>
      <c r="AC821" s="3"/>
      <c r="AD821" s="3"/>
    </row>
    <row r="822" spans="6:30" ht="12.75">
      <c r="F822" s="1"/>
      <c r="H822" s="1"/>
      <c r="I822" s="2"/>
      <c r="J822" s="3"/>
      <c r="K822" s="2"/>
      <c r="L822" s="3"/>
      <c r="M822" s="3"/>
      <c r="N822" s="3"/>
      <c r="O822" s="2"/>
      <c r="P822" s="3"/>
      <c r="Q822" s="3"/>
      <c r="R822" s="2"/>
      <c r="S822" s="3"/>
      <c r="T822" s="2"/>
      <c r="U822" s="3"/>
      <c r="V822" s="2"/>
      <c r="W822" s="3"/>
      <c r="X822" s="3"/>
      <c r="Y822" s="2"/>
      <c r="Z822" s="3"/>
      <c r="AA822" s="3"/>
      <c r="AB822" s="3"/>
      <c r="AC822" s="3"/>
      <c r="AD822" s="3"/>
    </row>
    <row r="823" spans="6:30" ht="12.75">
      <c r="F823" s="1"/>
      <c r="H823" s="1"/>
      <c r="I823" s="2"/>
      <c r="J823" s="3"/>
      <c r="K823" s="2"/>
      <c r="L823" s="3"/>
      <c r="M823" s="3"/>
      <c r="N823" s="3"/>
      <c r="O823" s="2"/>
      <c r="P823" s="3"/>
      <c r="Q823" s="3"/>
      <c r="R823" s="2"/>
      <c r="S823" s="3"/>
      <c r="T823" s="2"/>
      <c r="U823" s="3"/>
      <c r="V823" s="2"/>
      <c r="W823" s="3"/>
      <c r="X823" s="3"/>
      <c r="Y823" s="2"/>
      <c r="Z823" s="3"/>
      <c r="AA823" s="3"/>
      <c r="AB823" s="3"/>
      <c r="AC823" s="3"/>
      <c r="AD823" s="3"/>
    </row>
    <row r="824" spans="6:30" ht="12.75">
      <c r="F824" s="1"/>
      <c r="H824" s="1"/>
      <c r="I824" s="2"/>
      <c r="J824" s="3"/>
      <c r="K824" s="2"/>
      <c r="L824" s="3"/>
      <c r="M824" s="3"/>
      <c r="N824" s="3"/>
      <c r="O824" s="2"/>
      <c r="P824" s="3"/>
      <c r="Q824" s="3"/>
      <c r="R824" s="2"/>
      <c r="S824" s="3"/>
      <c r="T824" s="2"/>
      <c r="U824" s="3"/>
      <c r="V824" s="2"/>
      <c r="W824" s="3"/>
      <c r="X824" s="3"/>
      <c r="Y824" s="2"/>
      <c r="Z824" s="3"/>
      <c r="AA824" s="3"/>
      <c r="AB824" s="3"/>
      <c r="AC824" s="3"/>
      <c r="AD824" s="3"/>
    </row>
    <row r="825" spans="6:30" ht="12.75">
      <c r="F825" s="1"/>
      <c r="H825" s="1"/>
      <c r="I825" s="2"/>
      <c r="J825" s="3"/>
      <c r="K825" s="2"/>
      <c r="L825" s="3"/>
      <c r="M825" s="3"/>
      <c r="N825" s="3"/>
      <c r="O825" s="2"/>
      <c r="P825" s="3"/>
      <c r="Q825" s="3"/>
      <c r="R825" s="2"/>
      <c r="S825" s="3"/>
      <c r="T825" s="2"/>
      <c r="U825" s="3"/>
      <c r="V825" s="2"/>
      <c r="W825" s="3"/>
      <c r="X825" s="3"/>
      <c r="Y825" s="2"/>
      <c r="Z825" s="3"/>
      <c r="AA825" s="3"/>
      <c r="AB825" s="3"/>
      <c r="AC825" s="3"/>
      <c r="AD825" s="3"/>
    </row>
    <row r="826" spans="6:30" ht="12.75">
      <c r="F826" s="1"/>
      <c r="H826" s="1"/>
      <c r="I826" s="2"/>
      <c r="J826" s="3"/>
      <c r="K826" s="2"/>
      <c r="L826" s="3"/>
      <c r="M826" s="3"/>
      <c r="N826" s="3"/>
      <c r="O826" s="2"/>
      <c r="P826" s="3"/>
      <c r="Q826" s="3"/>
      <c r="R826" s="2"/>
      <c r="S826" s="3"/>
      <c r="T826" s="2"/>
      <c r="U826" s="3"/>
      <c r="V826" s="2"/>
      <c r="W826" s="3"/>
      <c r="X826" s="3"/>
      <c r="Y826" s="2"/>
      <c r="Z826" s="3"/>
      <c r="AA826" s="3"/>
      <c r="AB826" s="3"/>
      <c r="AC826" s="3"/>
      <c r="AD826" s="3"/>
    </row>
    <row r="827" spans="6:30" ht="12.75">
      <c r="F827" s="1"/>
      <c r="H827" s="1"/>
      <c r="I827" s="2"/>
      <c r="J827" s="3"/>
      <c r="K827" s="2"/>
      <c r="L827" s="3"/>
      <c r="M827" s="3"/>
      <c r="N827" s="3"/>
      <c r="O827" s="2"/>
      <c r="P827" s="3"/>
      <c r="Q827" s="3"/>
      <c r="R827" s="2"/>
      <c r="S827" s="3"/>
      <c r="T827" s="2"/>
      <c r="U827" s="3"/>
      <c r="V827" s="2"/>
      <c r="W827" s="3"/>
      <c r="X827" s="3"/>
      <c r="Y827" s="2"/>
      <c r="Z827" s="3"/>
      <c r="AA827" s="3"/>
      <c r="AB827" s="3"/>
      <c r="AC827" s="3"/>
      <c r="AD827" s="3"/>
    </row>
    <row r="828" spans="6:30" ht="12.75">
      <c r="F828" s="1"/>
      <c r="H828" s="1"/>
      <c r="I828" s="2"/>
      <c r="J828" s="3"/>
      <c r="K828" s="2"/>
      <c r="L828" s="3"/>
      <c r="M828" s="3"/>
      <c r="N828" s="3"/>
      <c r="O828" s="2"/>
      <c r="P828" s="3"/>
      <c r="Q828" s="3"/>
      <c r="R828" s="2"/>
      <c r="S828" s="3"/>
      <c r="T828" s="2"/>
      <c r="U828" s="3"/>
      <c r="V828" s="2"/>
      <c r="W828" s="3"/>
      <c r="X828" s="3"/>
      <c r="Y828" s="2"/>
      <c r="Z828" s="3"/>
      <c r="AA828" s="3"/>
      <c r="AB828" s="3"/>
      <c r="AC828" s="3"/>
      <c r="AD828" s="3"/>
    </row>
    <row r="829" spans="6:30" ht="12.75">
      <c r="F829" s="1"/>
      <c r="H829" s="1"/>
      <c r="I829" s="2"/>
      <c r="J829" s="3"/>
      <c r="K829" s="2"/>
      <c r="L829" s="3"/>
      <c r="M829" s="3"/>
      <c r="N829" s="3"/>
      <c r="O829" s="2"/>
      <c r="P829" s="3"/>
      <c r="Q829" s="3"/>
      <c r="R829" s="2"/>
      <c r="S829" s="3"/>
      <c r="T829" s="2"/>
      <c r="U829" s="3"/>
      <c r="V829" s="2"/>
      <c r="W829" s="3"/>
      <c r="X829" s="3"/>
      <c r="Y829" s="2"/>
      <c r="Z829" s="3"/>
      <c r="AA829" s="3"/>
      <c r="AB829" s="3"/>
      <c r="AC829" s="3"/>
      <c r="AD829" s="3"/>
    </row>
    <row r="830" spans="6:30" ht="12.75">
      <c r="F830" s="1"/>
      <c r="H830" s="1"/>
      <c r="I830" s="2"/>
      <c r="J830" s="3"/>
      <c r="K830" s="2"/>
      <c r="L830" s="3"/>
      <c r="M830" s="3"/>
      <c r="N830" s="3"/>
      <c r="O830" s="2"/>
      <c r="P830" s="3"/>
      <c r="Q830" s="3"/>
      <c r="R830" s="2"/>
      <c r="S830" s="3"/>
      <c r="T830" s="2"/>
      <c r="U830" s="3"/>
      <c r="V830" s="2"/>
      <c r="W830" s="3"/>
      <c r="X830" s="3"/>
      <c r="Y830" s="2"/>
      <c r="Z830" s="3"/>
      <c r="AA830" s="3"/>
      <c r="AB830" s="3"/>
      <c r="AC830" s="3"/>
      <c r="AD830" s="3"/>
    </row>
    <row r="831" spans="6:30" ht="12.75">
      <c r="F831" s="1"/>
      <c r="H831" s="1"/>
      <c r="I831" s="2"/>
      <c r="J831" s="3"/>
      <c r="K831" s="2"/>
      <c r="L831" s="3"/>
      <c r="M831" s="3"/>
      <c r="N831" s="3"/>
      <c r="O831" s="2"/>
      <c r="P831" s="3"/>
      <c r="Q831" s="3"/>
      <c r="R831" s="2"/>
      <c r="S831" s="3"/>
      <c r="T831" s="2"/>
      <c r="U831" s="3"/>
      <c r="V831" s="2"/>
      <c r="W831" s="3"/>
      <c r="X831" s="3"/>
      <c r="Y831" s="2"/>
      <c r="Z831" s="3"/>
      <c r="AA831" s="3"/>
      <c r="AB831" s="3"/>
      <c r="AC831" s="3"/>
      <c r="AD831" s="3"/>
    </row>
    <row r="832" spans="6:30" ht="12.75">
      <c r="F832" s="1"/>
      <c r="H832" s="1"/>
      <c r="I832" s="2"/>
      <c r="J832" s="3"/>
      <c r="K832" s="2"/>
      <c r="L832" s="3"/>
      <c r="M832" s="3"/>
      <c r="N832" s="3"/>
      <c r="O832" s="2"/>
      <c r="P832" s="3"/>
      <c r="Q832" s="3"/>
      <c r="R832" s="2"/>
      <c r="S832" s="3"/>
      <c r="T832" s="2"/>
      <c r="U832" s="3"/>
      <c r="V832" s="2"/>
      <c r="W832" s="3"/>
      <c r="X832" s="3"/>
      <c r="Y832" s="2"/>
      <c r="Z832" s="3"/>
      <c r="AA832" s="3"/>
      <c r="AB832" s="3"/>
      <c r="AC832" s="3"/>
      <c r="AD832" s="3"/>
    </row>
    <row r="833" spans="6:30" ht="12.75">
      <c r="F833" s="1"/>
      <c r="H833" s="1"/>
      <c r="I833" s="2"/>
      <c r="J833" s="3"/>
      <c r="K833" s="2"/>
      <c r="L833" s="3"/>
      <c r="M833" s="3"/>
      <c r="N833" s="3"/>
      <c r="O833" s="2"/>
      <c r="P833" s="3"/>
      <c r="Q833" s="3"/>
      <c r="R833" s="2"/>
      <c r="S833" s="3"/>
      <c r="T833" s="2"/>
      <c r="U833" s="3"/>
      <c r="V833" s="2"/>
      <c r="W833" s="3"/>
      <c r="X833" s="3"/>
      <c r="Y833" s="2"/>
      <c r="Z833" s="3"/>
      <c r="AA833" s="3"/>
      <c r="AB833" s="3"/>
      <c r="AC833" s="3"/>
      <c r="AD833" s="3"/>
    </row>
    <row r="834" spans="6:30" ht="12.75">
      <c r="F834" s="1"/>
      <c r="H834" s="1"/>
      <c r="I834" s="2"/>
      <c r="J834" s="3"/>
      <c r="K834" s="2"/>
      <c r="L834" s="3"/>
      <c r="M834" s="3"/>
      <c r="N834" s="3"/>
      <c r="O834" s="2"/>
      <c r="P834" s="3"/>
      <c r="Q834" s="3"/>
      <c r="R834" s="2"/>
      <c r="S834" s="3"/>
      <c r="T834" s="2"/>
      <c r="U834" s="3"/>
      <c r="V834" s="2"/>
      <c r="W834" s="3"/>
      <c r="X834" s="3"/>
      <c r="Y834" s="2"/>
      <c r="Z834" s="3"/>
      <c r="AA834" s="3"/>
      <c r="AB834" s="3"/>
      <c r="AC834" s="3"/>
      <c r="AD834" s="3"/>
    </row>
    <row r="835" spans="6:30" ht="12.75">
      <c r="F835" s="1"/>
      <c r="H835" s="1"/>
      <c r="I835" s="2"/>
      <c r="J835" s="3"/>
      <c r="K835" s="2"/>
      <c r="L835" s="3"/>
      <c r="M835" s="3"/>
      <c r="N835" s="3"/>
      <c r="O835" s="2"/>
      <c r="P835" s="3"/>
      <c r="Q835" s="3"/>
      <c r="R835" s="2"/>
      <c r="S835" s="3"/>
      <c r="T835" s="2"/>
      <c r="U835" s="3"/>
      <c r="V835" s="2"/>
      <c r="W835" s="3"/>
      <c r="X835" s="3"/>
      <c r="Y835" s="2"/>
      <c r="Z835" s="3"/>
      <c r="AA835" s="3"/>
      <c r="AB835" s="3"/>
      <c r="AC835" s="3"/>
      <c r="AD835" s="3"/>
    </row>
    <row r="836" spans="6:30" ht="12.75">
      <c r="F836" s="1"/>
      <c r="H836" s="1"/>
      <c r="I836" s="2"/>
      <c r="J836" s="3"/>
      <c r="K836" s="2"/>
      <c r="L836" s="3"/>
      <c r="M836" s="3"/>
      <c r="N836" s="3"/>
      <c r="O836" s="2"/>
      <c r="P836" s="3"/>
      <c r="Q836" s="3"/>
      <c r="R836" s="2"/>
      <c r="S836" s="3"/>
      <c r="T836" s="2"/>
      <c r="U836" s="3"/>
      <c r="V836" s="2"/>
      <c r="W836" s="3"/>
      <c r="X836" s="3"/>
      <c r="Y836" s="2"/>
      <c r="Z836" s="3"/>
      <c r="AA836" s="3"/>
      <c r="AB836" s="3"/>
      <c r="AC836" s="3"/>
      <c r="AD836" s="3"/>
    </row>
    <row r="837" spans="6:30" ht="12.75">
      <c r="F837" s="1"/>
      <c r="H837" s="1"/>
      <c r="I837" s="2"/>
      <c r="J837" s="3"/>
      <c r="K837" s="2"/>
      <c r="L837" s="3"/>
      <c r="M837" s="3"/>
      <c r="N837" s="3"/>
      <c r="O837" s="2"/>
      <c r="P837" s="3"/>
      <c r="Q837" s="3"/>
      <c r="R837" s="2"/>
      <c r="S837" s="3"/>
      <c r="T837" s="2"/>
      <c r="U837" s="3"/>
      <c r="V837" s="2"/>
      <c r="W837" s="3"/>
      <c r="X837" s="3"/>
      <c r="Y837" s="2"/>
      <c r="Z837" s="3"/>
      <c r="AA837" s="3"/>
      <c r="AB837" s="3"/>
      <c r="AC837" s="3"/>
      <c r="AD837" s="3"/>
    </row>
    <row r="838" spans="6:30" ht="12.75">
      <c r="F838" s="1"/>
      <c r="H838" s="1"/>
      <c r="I838" s="2"/>
      <c r="J838" s="3"/>
      <c r="K838" s="2"/>
      <c r="L838" s="3"/>
      <c r="M838" s="3"/>
      <c r="N838" s="3"/>
      <c r="O838" s="2"/>
      <c r="P838" s="3"/>
      <c r="Q838" s="3"/>
      <c r="R838" s="2"/>
      <c r="S838" s="3"/>
      <c r="T838" s="2"/>
      <c r="U838" s="3"/>
      <c r="V838" s="2"/>
      <c r="W838" s="3"/>
      <c r="X838" s="3"/>
      <c r="Y838" s="2"/>
      <c r="Z838" s="3"/>
      <c r="AA838" s="3"/>
      <c r="AB838" s="3"/>
      <c r="AC838" s="3"/>
      <c r="AD838" s="3"/>
    </row>
    <row r="839" spans="6:30" ht="12.75">
      <c r="F839" s="1"/>
      <c r="H839" s="1"/>
      <c r="I839" s="2"/>
      <c r="J839" s="3"/>
      <c r="K839" s="2"/>
      <c r="L839" s="3"/>
      <c r="M839" s="3"/>
      <c r="N839" s="3"/>
      <c r="O839" s="2"/>
      <c r="P839" s="3"/>
      <c r="Q839" s="3"/>
      <c r="R839" s="2"/>
      <c r="S839" s="3"/>
      <c r="T839" s="2"/>
      <c r="U839" s="3"/>
      <c r="V839" s="2"/>
      <c r="W839" s="3"/>
      <c r="X839" s="3"/>
      <c r="Y839" s="2"/>
      <c r="Z839" s="3"/>
      <c r="AA839" s="3"/>
      <c r="AB839" s="3"/>
      <c r="AC839" s="3"/>
      <c r="AD839" s="3"/>
    </row>
    <row r="840" spans="6:30" ht="12.75">
      <c r="F840" s="1"/>
      <c r="H840" s="1"/>
      <c r="I840" s="2"/>
      <c r="J840" s="3"/>
      <c r="K840" s="2"/>
      <c r="L840" s="3"/>
      <c r="M840" s="3"/>
      <c r="N840" s="3"/>
      <c r="O840" s="2"/>
      <c r="P840" s="3"/>
      <c r="Q840" s="3"/>
      <c r="R840" s="2"/>
      <c r="S840" s="3"/>
      <c r="T840" s="2"/>
      <c r="U840" s="3"/>
      <c r="V840" s="2"/>
      <c r="W840" s="3"/>
      <c r="X840" s="3"/>
      <c r="Y840" s="2"/>
      <c r="Z840" s="3"/>
      <c r="AA840" s="3"/>
      <c r="AB840" s="3"/>
      <c r="AC840" s="3"/>
      <c r="AD840" s="3"/>
    </row>
    <row r="841" spans="6:30" ht="12.75">
      <c r="F841" s="1"/>
      <c r="H841" s="1"/>
      <c r="I841" s="2"/>
      <c r="J841" s="3"/>
      <c r="K841" s="2"/>
      <c r="L841" s="3"/>
      <c r="M841" s="3"/>
      <c r="N841" s="3"/>
      <c r="O841" s="2"/>
      <c r="P841" s="3"/>
      <c r="Q841" s="3"/>
      <c r="R841" s="2"/>
      <c r="S841" s="3"/>
      <c r="T841" s="2"/>
      <c r="U841" s="3"/>
      <c r="V841" s="2"/>
      <c r="W841" s="3"/>
      <c r="X841" s="3"/>
      <c r="Y841" s="2"/>
      <c r="Z841" s="3"/>
      <c r="AA841" s="3"/>
      <c r="AB841" s="3"/>
      <c r="AC841" s="3"/>
      <c r="AD841" s="3"/>
    </row>
    <row r="842" spans="6:30" ht="12.75">
      <c r="F842" s="1"/>
      <c r="H842" s="1"/>
      <c r="I842" s="2"/>
      <c r="J842" s="3"/>
      <c r="K842" s="2"/>
      <c r="L842" s="3"/>
      <c r="M842" s="3"/>
      <c r="N842" s="3"/>
      <c r="O842" s="2"/>
      <c r="P842" s="3"/>
      <c r="Q842" s="3"/>
      <c r="R842" s="2"/>
      <c r="S842" s="3"/>
      <c r="T842" s="2"/>
      <c r="U842" s="3"/>
      <c r="V842" s="2"/>
      <c r="W842" s="3"/>
      <c r="X842" s="3"/>
      <c r="Y842" s="2"/>
      <c r="Z842" s="3"/>
      <c r="AA842" s="3"/>
      <c r="AB842" s="3"/>
      <c r="AC842" s="3"/>
      <c r="AD842" s="3"/>
    </row>
    <row r="843" spans="6:30" ht="12.75">
      <c r="F843" s="1"/>
      <c r="H843" s="1"/>
      <c r="I843" s="2"/>
      <c r="J843" s="3"/>
      <c r="K843" s="2"/>
      <c r="L843" s="3"/>
      <c r="M843" s="3"/>
      <c r="N843" s="3"/>
      <c r="O843" s="2"/>
      <c r="P843" s="3"/>
      <c r="Q843" s="3"/>
      <c r="R843" s="2"/>
      <c r="S843" s="3"/>
      <c r="T843" s="2"/>
      <c r="U843" s="3"/>
      <c r="V843" s="2"/>
      <c r="W843" s="3"/>
      <c r="X843" s="3"/>
      <c r="Y843" s="2"/>
      <c r="Z843" s="3"/>
      <c r="AA843" s="3"/>
      <c r="AB843" s="3"/>
      <c r="AC843" s="3"/>
      <c r="AD843" s="3"/>
    </row>
    <row r="844" spans="6:30" ht="12.75">
      <c r="F844" s="1"/>
      <c r="H844" s="1"/>
      <c r="I844" s="2"/>
      <c r="J844" s="3"/>
      <c r="K844" s="2"/>
      <c r="L844" s="3"/>
      <c r="M844" s="3"/>
      <c r="N844" s="3"/>
      <c r="O844" s="2"/>
      <c r="P844" s="3"/>
      <c r="Q844" s="3"/>
      <c r="R844" s="2"/>
      <c r="S844" s="3"/>
      <c r="T844" s="2"/>
      <c r="U844" s="3"/>
      <c r="V844" s="2"/>
      <c r="W844" s="3"/>
      <c r="X844" s="3"/>
      <c r="Y844" s="2"/>
      <c r="Z844" s="3"/>
      <c r="AA844" s="3"/>
      <c r="AB844" s="3"/>
      <c r="AC844" s="3"/>
      <c r="AD844" s="3"/>
    </row>
    <row r="845" spans="6:30" ht="12.75">
      <c r="F845" s="1"/>
      <c r="H845" s="1"/>
      <c r="I845" s="2"/>
      <c r="J845" s="3"/>
      <c r="K845" s="2"/>
      <c r="L845" s="3"/>
      <c r="M845" s="3"/>
      <c r="N845" s="3"/>
      <c r="O845" s="2"/>
      <c r="P845" s="3"/>
      <c r="Q845" s="3"/>
      <c r="R845" s="2"/>
      <c r="S845" s="3"/>
      <c r="T845" s="2"/>
      <c r="U845" s="3"/>
      <c r="V845" s="2"/>
      <c r="W845" s="3"/>
      <c r="X845" s="3"/>
      <c r="Y845" s="2"/>
      <c r="Z845" s="3"/>
      <c r="AA845" s="3"/>
      <c r="AB845" s="3"/>
      <c r="AC845" s="3"/>
      <c r="AD845" s="3"/>
    </row>
    <row r="846" spans="6:30" ht="12.75">
      <c r="F846" s="1"/>
      <c r="H846" s="1"/>
      <c r="I846" s="2"/>
      <c r="J846" s="3"/>
      <c r="K846" s="2"/>
      <c r="L846" s="3"/>
      <c r="M846" s="3"/>
      <c r="N846" s="3"/>
      <c r="O846" s="2"/>
      <c r="P846" s="3"/>
      <c r="Q846" s="3"/>
      <c r="R846" s="2"/>
      <c r="S846" s="3"/>
      <c r="T846" s="2"/>
      <c r="U846" s="3"/>
      <c r="V846" s="2"/>
      <c r="W846" s="3"/>
      <c r="X846" s="3"/>
      <c r="Y846" s="2"/>
      <c r="Z846" s="3"/>
      <c r="AA846" s="3"/>
      <c r="AB846" s="3"/>
      <c r="AC846" s="3"/>
      <c r="AD846" s="3"/>
    </row>
    <row r="847" spans="6:30" ht="12.75">
      <c r="F847" s="1"/>
      <c r="H847" s="1"/>
      <c r="I847" s="2"/>
      <c r="J847" s="3"/>
      <c r="K847" s="2"/>
      <c r="L847" s="3"/>
      <c r="M847" s="3"/>
      <c r="N847" s="3"/>
      <c r="O847" s="2"/>
      <c r="P847" s="3"/>
      <c r="Q847" s="3"/>
      <c r="R847" s="2"/>
      <c r="S847" s="3"/>
      <c r="T847" s="2"/>
      <c r="U847" s="3"/>
      <c r="V847" s="2"/>
      <c r="W847" s="3"/>
      <c r="X847" s="3"/>
      <c r="Y847" s="2"/>
      <c r="Z847" s="3"/>
      <c r="AA847" s="3"/>
      <c r="AB847" s="3"/>
      <c r="AC847" s="3"/>
      <c r="AD847" s="3"/>
    </row>
    <row r="848" spans="6:30" ht="12.75">
      <c r="F848" s="1"/>
      <c r="H848" s="1"/>
      <c r="I848" s="2"/>
      <c r="J848" s="3"/>
      <c r="K848" s="2"/>
      <c r="L848" s="3"/>
      <c r="M848" s="3"/>
      <c r="N848" s="3"/>
      <c r="O848" s="2"/>
      <c r="P848" s="3"/>
      <c r="Q848" s="3"/>
      <c r="R848" s="2"/>
      <c r="S848" s="3"/>
      <c r="T848" s="2"/>
      <c r="U848" s="3"/>
      <c r="V848" s="2"/>
      <c r="W848" s="3"/>
      <c r="X848" s="3"/>
      <c r="Y848" s="2"/>
      <c r="Z848" s="3"/>
      <c r="AA848" s="3"/>
      <c r="AB848" s="3"/>
      <c r="AC848" s="3"/>
      <c r="AD848" s="3"/>
    </row>
    <row r="849" spans="6:30" ht="12.75">
      <c r="F849" s="1"/>
      <c r="H849" s="1"/>
      <c r="I849" s="2"/>
      <c r="J849" s="3"/>
      <c r="K849" s="2"/>
      <c r="L849" s="3"/>
      <c r="M849" s="3"/>
      <c r="N849" s="3"/>
      <c r="O849" s="2"/>
      <c r="P849" s="3"/>
      <c r="Q849" s="3"/>
      <c r="R849" s="2"/>
      <c r="S849" s="3"/>
      <c r="T849" s="2"/>
      <c r="U849" s="3"/>
      <c r="V849" s="2"/>
      <c r="W849" s="3"/>
      <c r="X849" s="3"/>
      <c r="Y849" s="2"/>
      <c r="Z849" s="3"/>
      <c r="AA849" s="3"/>
      <c r="AB849" s="3"/>
      <c r="AC849" s="3"/>
      <c r="AD849" s="3"/>
    </row>
    <row r="850" spans="6:30" ht="12.75">
      <c r="F850" s="1"/>
      <c r="H850" s="1"/>
      <c r="I850" s="2"/>
      <c r="J850" s="3"/>
      <c r="K850" s="2"/>
      <c r="L850" s="3"/>
      <c r="M850" s="3"/>
      <c r="N850" s="3"/>
      <c r="O850" s="2"/>
      <c r="P850" s="3"/>
      <c r="Q850" s="3"/>
      <c r="R850" s="2"/>
      <c r="S850" s="3"/>
      <c r="T850" s="2"/>
      <c r="U850" s="3"/>
      <c r="V850" s="2"/>
      <c r="W850" s="3"/>
      <c r="X850" s="3"/>
      <c r="Y850" s="2"/>
      <c r="Z850" s="3"/>
      <c r="AA850" s="3"/>
      <c r="AB850" s="3"/>
      <c r="AC850" s="3"/>
      <c r="AD850" s="3"/>
    </row>
    <row r="851" spans="6:30" ht="12.75">
      <c r="F851" s="1"/>
      <c r="H851" s="1"/>
      <c r="I851" s="2"/>
      <c r="J851" s="3"/>
      <c r="K851" s="2"/>
      <c r="L851" s="3"/>
      <c r="M851" s="3"/>
      <c r="N851" s="3"/>
      <c r="O851" s="2"/>
      <c r="P851" s="3"/>
      <c r="Q851" s="3"/>
      <c r="R851" s="2"/>
      <c r="S851" s="3"/>
      <c r="T851" s="2"/>
      <c r="U851" s="3"/>
      <c r="V851" s="2"/>
      <c r="W851" s="3"/>
      <c r="X851" s="3"/>
      <c r="Y851" s="2"/>
      <c r="Z851" s="3"/>
      <c r="AA851" s="3"/>
      <c r="AB851" s="3"/>
      <c r="AC851" s="3"/>
      <c r="AD851" s="3"/>
    </row>
    <row r="852" spans="6:30" ht="12.75">
      <c r="F852" s="1"/>
      <c r="H852" s="1"/>
      <c r="I852" s="2"/>
      <c r="J852" s="3"/>
      <c r="K852" s="2"/>
      <c r="L852" s="3"/>
      <c r="M852" s="3"/>
      <c r="N852" s="3"/>
      <c r="O852" s="2"/>
      <c r="P852" s="3"/>
      <c r="Q852" s="3"/>
      <c r="R852" s="2"/>
      <c r="S852" s="3"/>
      <c r="T852" s="2"/>
      <c r="U852" s="3"/>
      <c r="V852" s="2"/>
      <c r="W852" s="3"/>
      <c r="X852" s="3"/>
      <c r="Y852" s="2"/>
      <c r="Z852" s="3"/>
      <c r="AA852" s="3"/>
      <c r="AB852" s="3"/>
      <c r="AC852" s="3"/>
      <c r="AD852" s="3"/>
    </row>
    <row r="853" spans="6:30" ht="12.75">
      <c r="F853" s="1"/>
      <c r="H853" s="1"/>
      <c r="I853" s="2"/>
      <c r="J853" s="3"/>
      <c r="K853" s="2"/>
      <c r="L853" s="3"/>
      <c r="M853" s="3"/>
      <c r="N853" s="3"/>
      <c r="O853" s="2"/>
      <c r="P853" s="3"/>
      <c r="Q853" s="3"/>
      <c r="R853" s="2"/>
      <c r="S853" s="3"/>
      <c r="T853" s="2"/>
      <c r="U853" s="3"/>
      <c r="V853" s="2"/>
      <c r="W853" s="3"/>
      <c r="X853" s="3"/>
      <c r="Y853" s="2"/>
      <c r="Z853" s="3"/>
      <c r="AA853" s="3"/>
      <c r="AB853" s="3"/>
      <c r="AC853" s="3"/>
      <c r="AD853" s="3"/>
    </row>
    <row r="854" spans="6:30" ht="12.75">
      <c r="F854" s="1"/>
      <c r="H854" s="1"/>
      <c r="I854" s="2"/>
      <c r="J854" s="3"/>
      <c r="K854" s="2"/>
      <c r="L854" s="3"/>
      <c r="M854" s="3"/>
      <c r="N854" s="3"/>
      <c r="O854" s="2"/>
      <c r="P854" s="3"/>
      <c r="Q854" s="3"/>
      <c r="R854" s="2"/>
      <c r="S854" s="3"/>
      <c r="T854" s="2"/>
      <c r="U854" s="3"/>
      <c r="V854" s="2"/>
      <c r="W854" s="3"/>
      <c r="X854" s="3"/>
      <c r="Y854" s="2"/>
      <c r="Z854" s="3"/>
      <c r="AA854" s="3"/>
      <c r="AB854" s="3"/>
      <c r="AC854" s="3"/>
      <c r="AD854" s="3"/>
    </row>
    <row r="855" spans="6:30" ht="12.75">
      <c r="F855" s="1"/>
      <c r="H855" s="1"/>
      <c r="I855" s="2"/>
      <c r="J855" s="3"/>
      <c r="K855" s="2"/>
      <c r="L855" s="3"/>
      <c r="M855" s="3"/>
      <c r="N855" s="3"/>
      <c r="O855" s="2"/>
      <c r="P855" s="3"/>
      <c r="Q855" s="3"/>
      <c r="R855" s="2"/>
      <c r="S855" s="3"/>
      <c r="T855" s="2"/>
      <c r="U855" s="3"/>
      <c r="V855" s="2"/>
      <c r="W855" s="3"/>
      <c r="X855" s="3"/>
      <c r="Y855" s="2"/>
      <c r="Z855" s="3"/>
      <c r="AA855" s="3"/>
      <c r="AB855" s="3"/>
      <c r="AC855" s="3"/>
      <c r="AD855" s="3"/>
    </row>
    <row r="856" spans="6:30" ht="12.75">
      <c r="F856" s="1"/>
      <c r="H856" s="1"/>
      <c r="I856" s="2"/>
      <c r="J856" s="3"/>
      <c r="K856" s="2"/>
      <c r="L856" s="3"/>
      <c r="M856" s="3"/>
      <c r="N856" s="3"/>
      <c r="O856" s="2"/>
      <c r="P856" s="3"/>
      <c r="Q856" s="3"/>
      <c r="R856" s="2"/>
      <c r="S856" s="3"/>
      <c r="T856" s="2"/>
      <c r="U856" s="3"/>
      <c r="V856" s="2"/>
      <c r="W856" s="3"/>
      <c r="X856" s="3"/>
      <c r="Y856" s="2"/>
      <c r="Z856" s="3"/>
      <c r="AA856" s="3"/>
      <c r="AB856" s="3"/>
      <c r="AC856" s="3"/>
      <c r="AD856" s="3"/>
    </row>
    <row r="857" spans="6:30" ht="12.75">
      <c r="F857" s="1"/>
      <c r="H857" s="1"/>
      <c r="I857" s="2"/>
      <c r="J857" s="3"/>
      <c r="K857" s="2"/>
      <c r="L857" s="3"/>
      <c r="M857" s="3"/>
      <c r="N857" s="3"/>
      <c r="O857" s="2"/>
      <c r="P857" s="3"/>
      <c r="Q857" s="3"/>
      <c r="R857" s="2"/>
      <c r="S857" s="3"/>
      <c r="T857" s="2"/>
      <c r="U857" s="3"/>
      <c r="V857" s="2"/>
      <c r="W857" s="3"/>
      <c r="X857" s="3"/>
      <c r="Y857" s="2"/>
      <c r="Z857" s="3"/>
      <c r="AA857" s="3"/>
      <c r="AB857" s="3"/>
      <c r="AC857" s="3"/>
      <c r="AD857" s="3"/>
    </row>
    <row r="858" spans="6:30" ht="12.75">
      <c r="F858" s="1"/>
      <c r="H858" s="1"/>
      <c r="I858" s="2"/>
      <c r="J858" s="3"/>
      <c r="K858" s="2"/>
      <c r="L858" s="3"/>
      <c r="M858" s="3"/>
      <c r="N858" s="3"/>
      <c r="O858" s="2"/>
      <c r="P858" s="3"/>
      <c r="Q858" s="3"/>
      <c r="R858" s="2"/>
      <c r="S858" s="3"/>
      <c r="T858" s="2"/>
      <c r="U858" s="3"/>
      <c r="V858" s="2"/>
      <c r="W858" s="3"/>
      <c r="X858" s="3"/>
      <c r="Y858" s="2"/>
      <c r="Z858" s="3"/>
      <c r="AA858" s="3"/>
      <c r="AB858" s="3"/>
      <c r="AC858" s="3"/>
      <c r="AD858" s="3"/>
    </row>
    <row r="859" spans="6:30" ht="12.75">
      <c r="F859" s="1"/>
      <c r="H859" s="1"/>
      <c r="I859" s="2"/>
      <c r="J859" s="3"/>
      <c r="K859" s="2"/>
      <c r="L859" s="3"/>
      <c r="M859" s="3"/>
      <c r="N859" s="3"/>
      <c r="O859" s="2"/>
      <c r="P859" s="3"/>
      <c r="Q859" s="3"/>
      <c r="R859" s="2"/>
      <c r="S859" s="3"/>
      <c r="T859" s="2"/>
      <c r="U859" s="3"/>
      <c r="V859" s="2"/>
      <c r="W859" s="3"/>
      <c r="X859" s="3"/>
      <c r="Y859" s="2"/>
      <c r="Z859" s="3"/>
      <c r="AA859" s="3"/>
      <c r="AB859" s="3"/>
      <c r="AC859" s="3"/>
      <c r="AD859" s="3"/>
    </row>
    <row r="860" spans="6:30" ht="12.75">
      <c r="F860" s="1"/>
      <c r="H860" s="1"/>
      <c r="I860" s="2"/>
      <c r="J860" s="3"/>
      <c r="K860" s="2"/>
      <c r="L860" s="3"/>
      <c r="M860" s="3"/>
      <c r="N860" s="3"/>
      <c r="O860" s="2"/>
      <c r="P860" s="3"/>
      <c r="Q860" s="3"/>
      <c r="R860" s="2"/>
      <c r="S860" s="3"/>
      <c r="T860" s="2"/>
      <c r="U860" s="3"/>
      <c r="V860" s="2"/>
      <c r="W860" s="3"/>
      <c r="X860" s="3"/>
      <c r="Y860" s="2"/>
      <c r="Z860" s="3"/>
      <c r="AA860" s="3"/>
      <c r="AB860" s="3"/>
      <c r="AC860" s="3"/>
      <c r="AD860" s="3"/>
    </row>
    <row r="861" spans="6:30" ht="12.75">
      <c r="F861" s="1"/>
      <c r="H861" s="1"/>
      <c r="I861" s="2"/>
      <c r="J861" s="3"/>
      <c r="K861" s="2"/>
      <c r="L861" s="3"/>
      <c r="M861" s="3"/>
      <c r="N861" s="3"/>
      <c r="O861" s="2"/>
      <c r="P861" s="3"/>
      <c r="Q861" s="3"/>
      <c r="R861" s="2"/>
      <c r="S861" s="3"/>
      <c r="T861" s="2"/>
      <c r="U861" s="3"/>
      <c r="V861" s="2"/>
      <c r="W861" s="3"/>
      <c r="X861" s="3"/>
      <c r="Y861" s="2"/>
      <c r="Z861" s="3"/>
      <c r="AA861" s="3"/>
      <c r="AB861" s="3"/>
      <c r="AC861" s="3"/>
      <c r="AD861" s="3"/>
    </row>
    <row r="862" spans="6:30" ht="12.75">
      <c r="F862" s="1"/>
      <c r="H862" s="1"/>
      <c r="I862" s="2"/>
      <c r="J862" s="3"/>
      <c r="K862" s="2"/>
      <c r="L862" s="3"/>
      <c r="M862" s="3"/>
      <c r="N862" s="3"/>
      <c r="O862" s="2"/>
      <c r="P862" s="3"/>
      <c r="Q862" s="3"/>
      <c r="R862" s="2"/>
      <c r="S862" s="3"/>
      <c r="T862" s="2"/>
      <c r="U862" s="3"/>
      <c r="V862" s="2"/>
      <c r="W862" s="3"/>
      <c r="X862" s="3"/>
      <c r="Y862" s="2"/>
      <c r="Z862" s="3"/>
      <c r="AA862" s="3"/>
      <c r="AB862" s="3"/>
      <c r="AC862" s="3"/>
      <c r="AD862" s="3"/>
    </row>
    <row r="863" spans="6:30" ht="12.75">
      <c r="F863" s="1"/>
      <c r="H863" s="1"/>
      <c r="I863" s="2"/>
      <c r="J863" s="3"/>
      <c r="K863" s="2"/>
      <c r="L863" s="3"/>
      <c r="M863" s="3"/>
      <c r="N863" s="3"/>
      <c r="O863" s="2"/>
      <c r="P863" s="3"/>
      <c r="Q863" s="3"/>
      <c r="R863" s="2"/>
      <c r="S863" s="3"/>
      <c r="T863" s="2"/>
      <c r="U863" s="3"/>
      <c r="V863" s="2"/>
      <c r="W863" s="3"/>
      <c r="X863" s="3"/>
      <c r="Y863" s="2"/>
      <c r="Z863" s="3"/>
      <c r="AA863" s="3"/>
      <c r="AB863" s="3"/>
      <c r="AC863" s="3"/>
      <c r="AD863" s="3"/>
    </row>
    <row r="864" spans="6:30" ht="12.75">
      <c r="F864" s="1"/>
      <c r="H864" s="1"/>
      <c r="I864" s="2"/>
      <c r="J864" s="3"/>
      <c r="K864" s="2"/>
      <c r="L864" s="3"/>
      <c r="M864" s="3"/>
      <c r="N864" s="3"/>
      <c r="O864" s="2"/>
      <c r="P864" s="3"/>
      <c r="Q864" s="3"/>
      <c r="R864" s="2"/>
      <c r="S864" s="3"/>
      <c r="T864" s="2"/>
      <c r="U864" s="3"/>
      <c r="V864" s="2"/>
      <c r="W864" s="3"/>
      <c r="X864" s="3"/>
      <c r="Y864" s="2"/>
      <c r="Z864" s="3"/>
      <c r="AA864" s="3"/>
      <c r="AB864" s="3"/>
      <c r="AC864" s="3"/>
      <c r="AD864" s="3"/>
    </row>
    <row r="865" spans="6:30" ht="12.75">
      <c r="F865" s="1"/>
      <c r="H865" s="1"/>
      <c r="I865" s="2"/>
      <c r="J865" s="3"/>
      <c r="K865" s="2"/>
      <c r="L865" s="3"/>
      <c r="M865" s="3"/>
      <c r="N865" s="3"/>
      <c r="O865" s="2"/>
      <c r="P865" s="3"/>
      <c r="Q865" s="3"/>
      <c r="R865" s="2"/>
      <c r="S865" s="3"/>
      <c r="T865" s="2"/>
      <c r="U865" s="3"/>
      <c r="V865" s="2"/>
      <c r="W865" s="3"/>
      <c r="X865" s="3"/>
      <c r="Y865" s="2"/>
      <c r="Z865" s="3"/>
      <c r="AA865" s="3"/>
      <c r="AB865" s="3"/>
      <c r="AC865" s="3"/>
      <c r="AD865" s="3"/>
    </row>
    <row r="866" spans="6:30" ht="12.75">
      <c r="F866" s="1"/>
      <c r="H866" s="1"/>
      <c r="I866" s="2"/>
      <c r="J866" s="3"/>
      <c r="K866" s="2"/>
      <c r="L866" s="3"/>
      <c r="M866" s="3"/>
      <c r="N866" s="3"/>
      <c r="O866" s="2"/>
      <c r="P866" s="3"/>
      <c r="Q866" s="3"/>
      <c r="R866" s="2"/>
      <c r="S866" s="3"/>
      <c r="T866" s="2"/>
      <c r="U866" s="3"/>
      <c r="V866" s="2"/>
      <c r="W866" s="3"/>
      <c r="X866" s="3"/>
      <c r="Y866" s="2"/>
      <c r="Z866" s="3"/>
      <c r="AA866" s="3"/>
      <c r="AB866" s="3"/>
      <c r="AC866" s="3"/>
      <c r="AD866" s="3"/>
    </row>
    <row r="867" spans="6:30" ht="12.75">
      <c r="F867" s="1"/>
      <c r="H867" s="1"/>
      <c r="I867" s="2"/>
      <c r="J867" s="3"/>
      <c r="K867" s="2"/>
      <c r="L867" s="3"/>
      <c r="M867" s="3"/>
      <c r="N867" s="3"/>
      <c r="O867" s="2"/>
      <c r="P867" s="3"/>
      <c r="Q867" s="3"/>
      <c r="R867" s="2"/>
      <c r="S867" s="3"/>
      <c r="T867" s="2"/>
      <c r="U867" s="3"/>
      <c r="V867" s="2"/>
      <c r="W867" s="3"/>
      <c r="X867" s="3"/>
      <c r="Y867" s="2"/>
      <c r="Z867" s="3"/>
      <c r="AA867" s="3"/>
      <c r="AB867" s="3"/>
      <c r="AC867" s="3"/>
      <c r="AD867" s="3"/>
    </row>
    <row r="868" spans="6:30" ht="12.75">
      <c r="F868" s="1"/>
      <c r="H868" s="1"/>
      <c r="I868" s="2"/>
      <c r="J868" s="3"/>
      <c r="K868" s="2"/>
      <c r="L868" s="3"/>
      <c r="M868" s="3"/>
      <c r="N868" s="3"/>
      <c r="O868" s="2"/>
      <c r="P868" s="3"/>
      <c r="Q868" s="3"/>
      <c r="R868" s="2"/>
      <c r="S868" s="3"/>
      <c r="T868" s="2"/>
      <c r="U868" s="3"/>
      <c r="V868" s="2"/>
      <c r="W868" s="3"/>
      <c r="X868" s="3"/>
      <c r="Y868" s="2"/>
      <c r="Z868" s="3"/>
      <c r="AA868" s="3"/>
      <c r="AB868" s="3"/>
      <c r="AC868" s="3"/>
      <c r="AD868" s="3"/>
    </row>
    <row r="869" spans="6:30" ht="12.75">
      <c r="F869" s="1"/>
      <c r="H869" s="1"/>
      <c r="I869" s="2"/>
      <c r="J869" s="3"/>
      <c r="K869" s="2"/>
      <c r="L869" s="3"/>
      <c r="M869" s="3"/>
      <c r="N869" s="3"/>
      <c r="O869" s="2"/>
      <c r="P869" s="3"/>
      <c r="Q869" s="3"/>
      <c r="R869" s="2"/>
      <c r="S869" s="3"/>
      <c r="T869" s="2"/>
      <c r="U869" s="3"/>
      <c r="V869" s="2"/>
      <c r="W869" s="3"/>
      <c r="X869" s="3"/>
      <c r="Y869" s="2"/>
      <c r="Z869" s="3"/>
      <c r="AA869" s="3"/>
      <c r="AB869" s="3"/>
      <c r="AC869" s="3"/>
      <c r="AD869" s="3"/>
    </row>
    <row r="870" spans="6:30" ht="12.75">
      <c r="F870" s="1"/>
      <c r="H870" s="1"/>
      <c r="I870" s="2"/>
      <c r="J870" s="3"/>
      <c r="K870" s="2"/>
      <c r="L870" s="3"/>
      <c r="M870" s="3"/>
      <c r="N870" s="3"/>
      <c r="O870" s="2"/>
      <c r="P870" s="3"/>
      <c r="Q870" s="3"/>
      <c r="R870" s="2"/>
      <c r="S870" s="3"/>
      <c r="T870" s="2"/>
      <c r="U870" s="3"/>
      <c r="V870" s="2"/>
      <c r="W870" s="3"/>
      <c r="X870" s="3"/>
      <c r="Y870" s="2"/>
      <c r="Z870" s="3"/>
      <c r="AA870" s="3"/>
      <c r="AB870" s="3"/>
      <c r="AC870" s="3"/>
      <c r="AD870" s="3"/>
    </row>
    <row r="871" spans="6:30" ht="12.75">
      <c r="F871" s="1"/>
      <c r="H871" s="1"/>
      <c r="I871" s="2"/>
      <c r="J871" s="3"/>
      <c r="K871" s="2"/>
      <c r="L871" s="3"/>
      <c r="M871" s="3"/>
      <c r="N871" s="3"/>
      <c r="O871" s="2"/>
      <c r="P871" s="3"/>
      <c r="Q871" s="3"/>
      <c r="R871" s="2"/>
      <c r="S871" s="3"/>
      <c r="T871" s="2"/>
      <c r="U871" s="3"/>
      <c r="V871" s="2"/>
      <c r="W871" s="3"/>
      <c r="X871" s="3"/>
      <c r="Y871" s="2"/>
      <c r="Z871" s="3"/>
      <c r="AA871" s="3"/>
      <c r="AB871" s="3"/>
      <c r="AC871" s="3"/>
      <c r="AD871" s="3"/>
    </row>
    <row r="872" spans="6:30" ht="12.75">
      <c r="F872" s="1"/>
      <c r="H872" s="1"/>
      <c r="I872" s="2"/>
      <c r="J872" s="3"/>
      <c r="K872" s="2"/>
      <c r="L872" s="3"/>
      <c r="M872" s="3"/>
      <c r="N872" s="3"/>
      <c r="O872" s="2"/>
      <c r="P872" s="3"/>
      <c r="Q872" s="3"/>
      <c r="R872" s="2"/>
      <c r="S872" s="3"/>
      <c r="T872" s="2"/>
      <c r="U872" s="3"/>
      <c r="V872" s="2"/>
      <c r="W872" s="3"/>
      <c r="X872" s="3"/>
      <c r="Y872" s="2"/>
      <c r="Z872" s="3"/>
      <c r="AA872" s="3"/>
      <c r="AB872" s="3"/>
      <c r="AC872" s="3"/>
      <c r="AD872" s="3"/>
    </row>
    <row r="873" spans="6:30" ht="12.75">
      <c r="F873" s="1"/>
      <c r="H873" s="1"/>
      <c r="I873" s="2"/>
      <c r="J873" s="3"/>
      <c r="K873" s="2"/>
      <c r="L873" s="3"/>
      <c r="M873" s="3"/>
      <c r="N873" s="3"/>
      <c r="O873" s="2"/>
      <c r="P873" s="3"/>
      <c r="Q873" s="3"/>
      <c r="R873" s="2"/>
      <c r="S873" s="3"/>
      <c r="T873" s="2"/>
      <c r="U873" s="3"/>
      <c r="V873" s="2"/>
      <c r="W873" s="3"/>
      <c r="X873" s="3"/>
      <c r="Y873" s="2"/>
      <c r="Z873" s="3"/>
      <c r="AA873" s="3"/>
      <c r="AB873" s="3"/>
      <c r="AC873" s="3"/>
      <c r="AD873" s="3"/>
    </row>
    <row r="874" spans="6:30" ht="12.75">
      <c r="F874" s="1"/>
      <c r="H874" s="1"/>
      <c r="I874" s="2"/>
      <c r="J874" s="3"/>
      <c r="K874" s="2"/>
      <c r="L874" s="3"/>
      <c r="M874" s="3"/>
      <c r="N874" s="3"/>
      <c r="O874" s="2"/>
      <c r="P874" s="3"/>
      <c r="Q874" s="3"/>
      <c r="R874" s="2"/>
      <c r="S874" s="3"/>
      <c r="T874" s="2"/>
      <c r="U874" s="3"/>
      <c r="V874" s="2"/>
      <c r="W874" s="3"/>
      <c r="X874" s="3"/>
      <c r="Y874" s="2"/>
      <c r="Z874" s="3"/>
      <c r="AA874" s="3"/>
      <c r="AB874" s="3"/>
      <c r="AC874" s="3"/>
      <c r="AD874" s="3"/>
    </row>
    <row r="875" spans="6:30" ht="12.75">
      <c r="F875" s="1"/>
      <c r="H875" s="1"/>
      <c r="I875" s="2"/>
      <c r="J875" s="3"/>
      <c r="K875" s="2"/>
      <c r="L875" s="3"/>
      <c r="M875" s="3"/>
      <c r="N875" s="3"/>
      <c r="O875" s="2"/>
      <c r="P875" s="3"/>
      <c r="Q875" s="3"/>
      <c r="R875" s="2"/>
      <c r="S875" s="3"/>
      <c r="T875" s="2"/>
      <c r="U875" s="3"/>
      <c r="V875" s="2"/>
      <c r="W875" s="3"/>
      <c r="X875" s="3"/>
      <c r="Y875" s="2"/>
      <c r="Z875" s="3"/>
      <c r="AA875" s="3"/>
      <c r="AB875" s="3"/>
      <c r="AC875" s="3"/>
      <c r="AD875" s="3"/>
    </row>
    <row r="876" spans="6:30" ht="12.75">
      <c r="F876" s="1"/>
      <c r="H876" s="1"/>
      <c r="I876" s="2"/>
      <c r="J876" s="3"/>
      <c r="K876" s="2"/>
      <c r="L876" s="3"/>
      <c r="M876" s="3"/>
      <c r="N876" s="3"/>
      <c r="O876" s="2"/>
      <c r="P876" s="3"/>
      <c r="Q876" s="3"/>
      <c r="R876" s="2"/>
      <c r="S876" s="3"/>
      <c r="T876" s="2"/>
      <c r="U876" s="3"/>
      <c r="V876" s="2"/>
      <c r="W876" s="3"/>
      <c r="X876" s="3"/>
      <c r="Y876" s="2"/>
      <c r="Z876" s="3"/>
      <c r="AA876" s="3"/>
      <c r="AB876" s="3"/>
      <c r="AC876" s="3"/>
      <c r="AD876" s="3"/>
    </row>
    <row r="877" spans="6:30" ht="12.75">
      <c r="F877" s="1"/>
      <c r="H877" s="1"/>
      <c r="I877" s="2"/>
      <c r="J877" s="3"/>
      <c r="K877" s="2"/>
      <c r="L877" s="3"/>
      <c r="M877" s="3"/>
      <c r="N877" s="3"/>
      <c r="O877" s="2"/>
      <c r="P877" s="3"/>
      <c r="Q877" s="3"/>
      <c r="R877" s="2"/>
      <c r="S877" s="3"/>
      <c r="T877" s="2"/>
      <c r="U877" s="3"/>
      <c r="V877" s="2"/>
      <c r="W877" s="3"/>
      <c r="X877" s="3"/>
      <c r="Y877" s="2"/>
      <c r="Z877" s="3"/>
      <c r="AA877" s="3"/>
      <c r="AB877" s="3"/>
      <c r="AC877" s="3"/>
      <c r="AD877" s="3"/>
    </row>
    <row r="878" spans="6:30" ht="12.75">
      <c r="F878" s="1"/>
      <c r="H878" s="1"/>
      <c r="I878" s="2"/>
      <c r="J878" s="3"/>
      <c r="K878" s="2"/>
      <c r="L878" s="3"/>
      <c r="M878" s="3"/>
      <c r="N878" s="3"/>
      <c r="O878" s="2"/>
      <c r="P878" s="3"/>
      <c r="Q878" s="3"/>
      <c r="R878" s="2"/>
      <c r="S878" s="3"/>
      <c r="T878" s="2"/>
      <c r="U878" s="3"/>
      <c r="V878" s="2"/>
      <c r="W878" s="3"/>
      <c r="X878" s="3"/>
      <c r="Y878" s="2"/>
      <c r="Z878" s="3"/>
      <c r="AA878" s="3"/>
      <c r="AB878" s="3"/>
      <c r="AC878" s="3"/>
      <c r="AD878" s="3"/>
    </row>
    <row r="879" spans="6:30" ht="12.75">
      <c r="F879" s="1"/>
      <c r="H879" s="1"/>
      <c r="I879" s="2"/>
      <c r="J879" s="3"/>
      <c r="K879" s="2"/>
      <c r="L879" s="3"/>
      <c r="M879" s="3"/>
      <c r="N879" s="3"/>
      <c r="O879" s="2"/>
      <c r="P879" s="3"/>
      <c r="Q879" s="3"/>
      <c r="R879" s="2"/>
      <c r="S879" s="3"/>
      <c r="T879" s="2"/>
      <c r="U879" s="3"/>
      <c r="V879" s="2"/>
      <c r="W879" s="3"/>
      <c r="X879" s="3"/>
      <c r="Y879" s="2"/>
      <c r="Z879" s="3"/>
      <c r="AA879" s="3"/>
      <c r="AB879" s="3"/>
      <c r="AC879" s="3"/>
      <c r="AD879" s="3"/>
    </row>
    <row r="880" spans="6:30" ht="12.75">
      <c r="F880" s="1"/>
      <c r="H880" s="1"/>
      <c r="I880" s="2"/>
      <c r="J880" s="3"/>
      <c r="K880" s="2"/>
      <c r="L880" s="3"/>
      <c r="M880" s="3"/>
      <c r="N880" s="3"/>
      <c r="O880" s="2"/>
      <c r="P880" s="3"/>
      <c r="Q880" s="3"/>
      <c r="R880" s="2"/>
      <c r="S880" s="3"/>
      <c r="T880" s="2"/>
      <c r="U880" s="3"/>
      <c r="V880" s="2"/>
      <c r="W880" s="3"/>
      <c r="X880" s="3"/>
      <c r="Y880" s="2"/>
      <c r="Z880" s="3"/>
      <c r="AA880" s="3"/>
      <c r="AB880" s="3"/>
      <c r="AC880" s="3"/>
      <c r="AD880" s="3"/>
    </row>
    <row r="881" spans="6:30" ht="12.75">
      <c r="F881" s="1"/>
      <c r="H881" s="1"/>
      <c r="I881" s="2"/>
      <c r="J881" s="3"/>
      <c r="K881" s="2"/>
      <c r="L881" s="3"/>
      <c r="M881" s="3"/>
      <c r="N881" s="3"/>
      <c r="O881" s="2"/>
      <c r="P881" s="3"/>
      <c r="Q881" s="3"/>
      <c r="R881" s="2"/>
      <c r="S881" s="3"/>
      <c r="T881" s="2"/>
      <c r="U881" s="3"/>
      <c r="V881" s="2"/>
      <c r="W881" s="3"/>
      <c r="X881" s="3"/>
      <c r="Y881" s="2"/>
      <c r="Z881" s="3"/>
      <c r="AA881" s="3"/>
      <c r="AB881" s="3"/>
      <c r="AC881" s="3"/>
      <c r="AD881" s="3"/>
    </row>
    <row r="882" spans="6:30" ht="12.75">
      <c r="F882" s="1"/>
      <c r="H882" s="1"/>
      <c r="I882" s="2"/>
      <c r="J882" s="3"/>
      <c r="K882" s="2"/>
      <c r="L882" s="3"/>
      <c r="M882" s="3"/>
      <c r="N882" s="3"/>
      <c r="O882" s="2"/>
      <c r="P882" s="3"/>
      <c r="Q882" s="3"/>
      <c r="R882" s="2"/>
      <c r="S882" s="3"/>
      <c r="T882" s="2"/>
      <c r="U882" s="3"/>
      <c r="V882" s="2"/>
      <c r="W882" s="3"/>
      <c r="X882" s="3"/>
      <c r="Y882" s="2"/>
      <c r="Z882" s="3"/>
      <c r="AA882" s="3"/>
      <c r="AB882" s="3"/>
      <c r="AC882" s="3"/>
      <c r="AD882" s="3"/>
    </row>
    <row r="883" spans="6:30" ht="12.75">
      <c r="F883" s="1"/>
      <c r="H883" s="1"/>
      <c r="I883" s="2"/>
      <c r="J883" s="3"/>
      <c r="K883" s="2"/>
      <c r="L883" s="3"/>
      <c r="M883" s="3"/>
      <c r="N883" s="3"/>
      <c r="O883" s="2"/>
      <c r="P883" s="3"/>
      <c r="Q883" s="3"/>
      <c r="R883" s="2"/>
      <c r="S883" s="3"/>
      <c r="T883" s="2"/>
      <c r="U883" s="3"/>
      <c r="V883" s="2"/>
      <c r="W883" s="3"/>
      <c r="X883" s="3"/>
      <c r="Y883" s="2"/>
      <c r="Z883" s="3"/>
      <c r="AA883" s="3"/>
      <c r="AB883" s="3"/>
      <c r="AC883" s="3"/>
      <c r="AD883" s="3"/>
    </row>
    <row r="884" spans="6:30" ht="12.75">
      <c r="F884" s="1"/>
      <c r="H884" s="1"/>
      <c r="I884" s="2"/>
      <c r="J884" s="3"/>
      <c r="K884" s="2"/>
      <c r="L884" s="3"/>
      <c r="M884" s="3"/>
      <c r="N884" s="3"/>
      <c r="O884" s="2"/>
      <c r="P884" s="3"/>
      <c r="Q884" s="3"/>
      <c r="R884" s="2"/>
      <c r="S884" s="3"/>
      <c r="T884" s="2"/>
      <c r="U884" s="3"/>
      <c r="V884" s="2"/>
      <c r="W884" s="3"/>
      <c r="X884" s="3"/>
      <c r="Y884" s="2"/>
      <c r="Z884" s="3"/>
      <c r="AA884" s="3"/>
      <c r="AB884" s="3"/>
      <c r="AC884" s="3"/>
      <c r="AD884" s="3"/>
    </row>
    <row r="885" spans="6:30" ht="12.75">
      <c r="F885" s="1"/>
      <c r="H885" s="1"/>
      <c r="I885" s="2"/>
      <c r="J885" s="3"/>
      <c r="K885" s="2"/>
      <c r="L885" s="3"/>
      <c r="M885" s="3"/>
      <c r="N885" s="3"/>
      <c r="O885" s="2"/>
      <c r="P885" s="3"/>
      <c r="Q885" s="3"/>
      <c r="R885" s="2"/>
      <c r="S885" s="3"/>
      <c r="T885" s="2"/>
      <c r="U885" s="3"/>
      <c r="V885" s="2"/>
      <c r="W885" s="3"/>
      <c r="X885" s="3"/>
      <c r="Y885" s="2"/>
      <c r="Z885" s="3"/>
      <c r="AA885" s="3"/>
      <c r="AB885" s="3"/>
      <c r="AC885" s="3"/>
      <c r="AD885" s="3"/>
    </row>
    <row r="886" spans="6:30" ht="12.75">
      <c r="F886" s="1"/>
      <c r="H886" s="1"/>
      <c r="I886" s="2"/>
      <c r="J886" s="3"/>
      <c r="K886" s="2"/>
      <c r="L886" s="3"/>
      <c r="M886" s="3"/>
      <c r="N886" s="3"/>
      <c r="O886" s="2"/>
      <c r="P886" s="3"/>
      <c r="Q886" s="3"/>
      <c r="R886" s="2"/>
      <c r="S886" s="3"/>
      <c r="T886" s="2"/>
      <c r="U886" s="3"/>
      <c r="V886" s="2"/>
      <c r="W886" s="3"/>
      <c r="X886" s="3"/>
      <c r="Y886" s="2"/>
      <c r="Z886" s="3"/>
      <c r="AA886" s="3"/>
      <c r="AB886" s="3"/>
      <c r="AC886" s="3"/>
      <c r="AD886" s="3"/>
    </row>
    <row r="887" spans="6:30" ht="12.75">
      <c r="F887" s="1"/>
      <c r="H887" s="1"/>
      <c r="I887" s="2"/>
      <c r="J887" s="3"/>
      <c r="K887" s="2"/>
      <c r="L887" s="3"/>
      <c r="M887" s="3"/>
      <c r="N887" s="3"/>
      <c r="O887" s="2"/>
      <c r="P887" s="3"/>
      <c r="Q887" s="3"/>
      <c r="R887" s="2"/>
      <c r="S887" s="3"/>
      <c r="T887" s="2"/>
      <c r="U887" s="3"/>
      <c r="V887" s="2"/>
      <c r="W887" s="3"/>
      <c r="X887" s="3"/>
      <c r="Y887" s="2"/>
      <c r="Z887" s="3"/>
      <c r="AA887" s="3"/>
      <c r="AB887" s="3"/>
      <c r="AC887" s="3"/>
      <c r="AD887" s="3"/>
    </row>
    <row r="888" spans="6:30" ht="12.75">
      <c r="F888" s="1"/>
      <c r="H888" s="1"/>
      <c r="I888" s="2"/>
      <c r="J888" s="3"/>
      <c r="K888" s="2"/>
      <c r="L888" s="3"/>
      <c r="M888" s="3"/>
      <c r="N888" s="3"/>
      <c r="O888" s="2"/>
      <c r="P888" s="3"/>
      <c r="Q888" s="3"/>
      <c r="R888" s="2"/>
      <c r="S888" s="3"/>
      <c r="T888" s="2"/>
      <c r="U888" s="3"/>
      <c r="V888" s="2"/>
      <c r="W888" s="3"/>
      <c r="X888" s="3"/>
      <c r="Y888" s="2"/>
      <c r="Z888" s="3"/>
      <c r="AA888" s="3"/>
      <c r="AB888" s="3"/>
      <c r="AC888" s="3"/>
      <c r="AD888" s="3"/>
    </row>
    <row r="889" spans="6:30" ht="12.75">
      <c r="F889" s="1"/>
      <c r="H889" s="1"/>
      <c r="I889" s="2"/>
      <c r="J889" s="3"/>
      <c r="K889" s="2"/>
      <c r="L889" s="3"/>
      <c r="M889" s="3"/>
      <c r="N889" s="3"/>
      <c r="O889" s="2"/>
      <c r="P889" s="3"/>
      <c r="Q889" s="3"/>
      <c r="R889" s="2"/>
      <c r="S889" s="3"/>
      <c r="T889" s="2"/>
      <c r="U889" s="3"/>
      <c r="V889" s="2"/>
      <c r="W889" s="3"/>
      <c r="X889" s="3"/>
      <c r="Y889" s="2"/>
      <c r="Z889" s="3"/>
      <c r="AA889" s="3"/>
      <c r="AB889" s="3"/>
      <c r="AC889" s="3"/>
      <c r="AD889" s="3"/>
    </row>
    <row r="890" spans="6:30" ht="12.75">
      <c r="F890" s="1"/>
      <c r="H890" s="1"/>
      <c r="I890" s="2"/>
      <c r="J890" s="3"/>
      <c r="K890" s="2"/>
      <c r="L890" s="3"/>
      <c r="M890" s="3"/>
      <c r="N890" s="3"/>
      <c r="O890" s="2"/>
      <c r="P890" s="3"/>
      <c r="Q890" s="3"/>
      <c r="R890" s="2"/>
      <c r="S890" s="3"/>
      <c r="T890" s="2"/>
      <c r="U890" s="3"/>
      <c r="V890" s="2"/>
      <c r="W890" s="3"/>
      <c r="X890" s="3"/>
      <c r="Y890" s="2"/>
      <c r="Z890" s="3"/>
      <c r="AA890" s="3"/>
      <c r="AB890" s="3"/>
      <c r="AC890" s="3"/>
      <c r="AD890" s="3"/>
    </row>
    <row r="891" spans="6:30" ht="12.75">
      <c r="F891" s="1"/>
      <c r="H891" s="1"/>
      <c r="I891" s="2"/>
      <c r="J891" s="3"/>
      <c r="K891" s="2"/>
      <c r="L891" s="3"/>
      <c r="M891" s="3"/>
      <c r="N891" s="3"/>
      <c r="O891" s="2"/>
      <c r="P891" s="3"/>
      <c r="Q891" s="3"/>
      <c r="R891" s="2"/>
      <c r="S891" s="3"/>
      <c r="T891" s="2"/>
      <c r="U891" s="3"/>
      <c r="V891" s="2"/>
      <c r="W891" s="3"/>
      <c r="X891" s="3"/>
      <c r="Y891" s="2"/>
      <c r="Z891" s="3"/>
      <c r="AA891" s="3"/>
      <c r="AB891" s="3"/>
      <c r="AC891" s="3"/>
      <c r="AD891" s="3"/>
    </row>
    <row r="892" spans="6:30" ht="12.75">
      <c r="F892" s="1"/>
      <c r="H892" s="1"/>
      <c r="I892" s="2"/>
      <c r="J892" s="3"/>
      <c r="K892" s="2"/>
      <c r="L892" s="3"/>
      <c r="M892" s="3"/>
      <c r="N892" s="3"/>
      <c r="O892" s="2"/>
      <c r="P892" s="3"/>
      <c r="Q892" s="3"/>
      <c r="R892" s="2"/>
      <c r="S892" s="3"/>
      <c r="T892" s="2"/>
      <c r="U892" s="3"/>
      <c r="V892" s="2"/>
      <c r="W892" s="3"/>
      <c r="X892" s="3"/>
      <c r="Y892" s="2"/>
      <c r="Z892" s="3"/>
      <c r="AA892" s="3"/>
      <c r="AB892" s="3"/>
      <c r="AC892" s="3"/>
      <c r="AD892" s="3"/>
    </row>
    <row r="893" spans="6:30" ht="12.75">
      <c r="F893" s="1"/>
      <c r="H893" s="1"/>
      <c r="I893" s="2"/>
      <c r="J893" s="3"/>
      <c r="K893" s="2"/>
      <c r="L893" s="3"/>
      <c r="M893" s="3"/>
      <c r="N893" s="3"/>
      <c r="O893" s="2"/>
      <c r="P893" s="3"/>
      <c r="Q893" s="3"/>
      <c r="R893" s="2"/>
      <c r="S893" s="3"/>
      <c r="T893" s="2"/>
      <c r="U893" s="3"/>
      <c r="V893" s="2"/>
      <c r="W893" s="3"/>
      <c r="X893" s="3"/>
      <c r="Y893" s="2"/>
      <c r="Z893" s="3"/>
      <c r="AA893" s="3"/>
      <c r="AB893" s="3"/>
      <c r="AC893" s="3"/>
      <c r="AD893" s="3"/>
    </row>
    <row r="894" spans="6:30" ht="12.75">
      <c r="F894" s="1"/>
      <c r="H894" s="1"/>
      <c r="I894" s="2"/>
      <c r="J894" s="3"/>
      <c r="K894" s="2"/>
      <c r="L894" s="3"/>
      <c r="M894" s="3"/>
      <c r="N894" s="3"/>
      <c r="O894" s="2"/>
      <c r="P894" s="3"/>
      <c r="Q894" s="3"/>
      <c r="R894" s="2"/>
      <c r="S894" s="3"/>
      <c r="T894" s="2"/>
      <c r="U894" s="3"/>
      <c r="V894" s="2"/>
      <c r="W894" s="3"/>
      <c r="X894" s="3"/>
      <c r="Y894" s="2"/>
      <c r="Z894" s="3"/>
      <c r="AA894" s="3"/>
      <c r="AB894" s="3"/>
      <c r="AC894" s="3"/>
      <c r="AD894" s="3"/>
    </row>
    <row r="895" spans="6:30" ht="12.75">
      <c r="F895" s="1"/>
      <c r="H895" s="1"/>
      <c r="I895" s="2"/>
      <c r="J895" s="3"/>
      <c r="K895" s="2"/>
      <c r="L895" s="3"/>
      <c r="M895" s="3"/>
      <c r="N895" s="3"/>
      <c r="O895" s="2"/>
      <c r="P895" s="3"/>
      <c r="Q895" s="3"/>
      <c r="R895" s="2"/>
      <c r="S895" s="3"/>
      <c r="T895" s="2"/>
      <c r="U895" s="3"/>
      <c r="V895" s="2"/>
      <c r="W895" s="3"/>
      <c r="X895" s="3"/>
      <c r="Y895" s="2"/>
      <c r="Z895" s="3"/>
      <c r="AA895" s="3"/>
      <c r="AB895" s="3"/>
      <c r="AC895" s="3"/>
      <c r="AD895" s="3"/>
    </row>
    <row r="896" spans="6:30" ht="12.75">
      <c r="F896" s="1"/>
      <c r="H896" s="1"/>
      <c r="I896" s="2"/>
      <c r="J896" s="3"/>
      <c r="K896" s="2"/>
      <c r="L896" s="3"/>
      <c r="M896" s="3"/>
      <c r="N896" s="3"/>
      <c r="O896" s="2"/>
      <c r="P896" s="3"/>
      <c r="Q896" s="3"/>
      <c r="R896" s="2"/>
      <c r="S896" s="3"/>
      <c r="T896" s="2"/>
      <c r="U896" s="3"/>
      <c r="V896" s="2"/>
      <c r="W896" s="3"/>
      <c r="X896" s="3"/>
      <c r="Y896" s="2"/>
      <c r="Z896" s="3"/>
      <c r="AA896" s="3"/>
      <c r="AB896" s="3"/>
      <c r="AC896" s="3"/>
      <c r="AD896" s="3"/>
    </row>
    <row r="897" spans="6:30" ht="12.75">
      <c r="F897" s="1"/>
      <c r="H897" s="1"/>
      <c r="I897" s="2"/>
      <c r="J897" s="3"/>
      <c r="K897" s="2"/>
      <c r="L897" s="3"/>
      <c r="M897" s="3"/>
      <c r="N897" s="3"/>
      <c r="O897" s="2"/>
      <c r="P897" s="3"/>
      <c r="Q897" s="3"/>
      <c r="R897" s="2"/>
      <c r="S897" s="3"/>
      <c r="T897" s="2"/>
      <c r="U897" s="3"/>
      <c r="V897" s="2"/>
      <c r="W897" s="3"/>
      <c r="X897" s="3"/>
      <c r="Y897" s="2"/>
      <c r="Z897" s="3"/>
      <c r="AA897" s="3"/>
      <c r="AB897" s="3"/>
      <c r="AC897" s="3"/>
      <c r="AD897" s="3"/>
    </row>
    <row r="898" spans="6:30" ht="12.75">
      <c r="F898" s="1"/>
      <c r="H898" s="1"/>
      <c r="I898" s="2"/>
      <c r="J898" s="3"/>
      <c r="K898" s="2"/>
      <c r="L898" s="3"/>
      <c r="M898" s="3"/>
      <c r="N898" s="3"/>
      <c r="O898" s="2"/>
      <c r="P898" s="3"/>
      <c r="Q898" s="3"/>
      <c r="R898" s="2"/>
      <c r="S898" s="3"/>
      <c r="T898" s="2"/>
      <c r="U898" s="3"/>
      <c r="V898" s="2"/>
      <c r="W898" s="3"/>
      <c r="X898" s="3"/>
      <c r="Y898" s="2"/>
      <c r="Z898" s="3"/>
      <c r="AA898" s="3"/>
      <c r="AB898" s="3"/>
      <c r="AC898" s="3"/>
      <c r="AD898" s="3"/>
    </row>
    <row r="899" spans="6:30" ht="12.75">
      <c r="F899" s="1"/>
      <c r="H899" s="1"/>
      <c r="I899" s="2"/>
      <c r="J899" s="3"/>
      <c r="K899" s="2"/>
      <c r="L899" s="3"/>
      <c r="M899" s="3"/>
      <c r="N899" s="3"/>
      <c r="O899" s="2"/>
      <c r="P899" s="3"/>
      <c r="Q899" s="3"/>
      <c r="R899" s="2"/>
      <c r="S899" s="3"/>
      <c r="T899" s="2"/>
      <c r="U899" s="3"/>
      <c r="V899" s="2"/>
      <c r="W899" s="3"/>
      <c r="X899" s="3"/>
      <c r="Y899" s="2"/>
      <c r="Z899" s="3"/>
      <c r="AA899" s="3"/>
      <c r="AB899" s="3"/>
      <c r="AC899" s="3"/>
      <c r="AD899" s="3"/>
    </row>
    <row r="900" spans="6:30" ht="12.75">
      <c r="F900" s="1"/>
      <c r="H900" s="1"/>
      <c r="I900" s="2"/>
      <c r="J900" s="3"/>
      <c r="K900" s="2"/>
      <c r="L900" s="3"/>
      <c r="M900" s="3"/>
      <c r="N900" s="3"/>
      <c r="O900" s="2"/>
      <c r="P900" s="3"/>
      <c r="Q900" s="3"/>
      <c r="R900" s="2"/>
      <c r="S900" s="3"/>
      <c r="T900" s="2"/>
      <c r="U900" s="3"/>
      <c r="V900" s="2"/>
      <c r="W900" s="3"/>
      <c r="X900" s="3"/>
      <c r="Y900" s="2"/>
      <c r="Z900" s="3"/>
      <c r="AA900" s="3"/>
      <c r="AB900" s="3"/>
      <c r="AC900" s="3"/>
      <c r="AD900" s="3"/>
    </row>
    <row r="901" spans="6:30" ht="12.75">
      <c r="F901" s="1"/>
      <c r="H901" s="1"/>
      <c r="I901" s="2"/>
      <c r="J901" s="3"/>
      <c r="K901" s="2"/>
      <c r="L901" s="3"/>
      <c r="M901" s="3"/>
      <c r="N901" s="3"/>
      <c r="O901" s="2"/>
      <c r="P901" s="3"/>
      <c r="Q901" s="3"/>
      <c r="R901" s="2"/>
      <c r="S901" s="3"/>
      <c r="T901" s="2"/>
      <c r="U901" s="3"/>
      <c r="V901" s="2"/>
      <c r="W901" s="3"/>
      <c r="X901" s="3"/>
      <c r="Y901" s="2"/>
      <c r="Z901" s="3"/>
      <c r="AA901" s="3"/>
      <c r="AB901" s="3"/>
      <c r="AC901" s="3"/>
      <c r="AD901" s="3"/>
    </row>
  </sheetData>
  <autoFilter ref="A5:AD374"/>
  <mergeCells count="10">
    <mergeCell ref="R3:X3"/>
    <mergeCell ref="Y3:AD3"/>
    <mergeCell ref="I3:Q3"/>
    <mergeCell ref="I4:J4"/>
    <mergeCell ref="K4:N4"/>
    <mergeCell ref="V4:X4"/>
    <mergeCell ref="T4:U4"/>
    <mergeCell ref="O4:Q4"/>
    <mergeCell ref="R4:S4"/>
    <mergeCell ref="Y4:AD4"/>
  </mergeCells>
  <hyperlinks>
    <hyperlink ref="C6" r:id="rId1" display="https://en.wikipedia.org/wiki/Narendra_Modi"/>
    <hyperlink ref="I6" r:id="rId2" display="https://www.facebook.com/narendramodi/"/>
    <hyperlink ref="K6" r:id="rId3" display="https://twitter.com/narendramodi"/>
    <hyperlink ref="O6" r:id="rId4" display="https://www.instagram.com/narendramodi/"/>
    <hyperlink ref="R6" r:id="rId5" display="https://www.youtube.com/user/narendramodi"/>
    <hyperlink ref="T6" r:id="rId6" display="https://www.linkedin.com/in/narendramodi/"/>
    <hyperlink ref="C7" r:id="rId7" display="https://en.wikipedia.org/wiki/Donald_Trump"/>
    <hyperlink ref="I7" r:id="rId8" display="https://www.facebook.com/DonaldTrump/"/>
    <hyperlink ref="K7" r:id="rId9" display="https://twitter.com/realdonaldtrump"/>
    <hyperlink ref="O7" r:id="rId10" display="https://www.instagram.com/realdonaldtrump/"/>
    <hyperlink ref="R7" r:id="rId11" display="https://www.youtube.com/channel/UCAql2DyGU2un1Ei2nMYsqOA"/>
    <hyperlink ref="C8" r:id="rId12" display="https://en.wikipedia.org/wiki/Pope_Francis"/>
    <hyperlink ref="K8" r:id="rId13" display="https://twitter.com/Pontifex"/>
    <hyperlink ref="O8" r:id="rId14" display="https://www.instagram.com/franciscus/"/>
    <hyperlink ref="C9" r:id="rId15" display="https://en.wikipedia.org/wiki/Joko_Widodo"/>
    <hyperlink ref="I9" r:id="rId16" display="https://www.facebook.com/Jokowi/"/>
    <hyperlink ref="K9" r:id="rId17" display="https://twitter.com/jokowi"/>
    <hyperlink ref="O9" r:id="rId18" display="https://www.instagram.com/jokowi/"/>
    <hyperlink ref="R9" r:id="rId19" display="https://www.youtube.com/channel/UCPeG-JX2dB90P3RgZbVNheg"/>
    <hyperlink ref="C10" r:id="rId20" display="https://en.wikipedia.org/wiki/Recep_Tayyip_Erdo%C4%9Fan"/>
    <hyperlink ref="I10" r:id="rId21" display="https://www.facebook.com/RecepTayyipErdogan/"/>
    <hyperlink ref="K10" r:id="rId22" display="https://twitter.com/RT_Erdogan"/>
    <hyperlink ref="O10" r:id="rId23" display="https://www.instagram.com/rterdogan/"/>
    <hyperlink ref="C11" r:id="rId24" display="https://en.wikipedia.org/wiki/Mohammed_bin_Rashid_Al_Maktoum"/>
    <hyperlink ref="I11" r:id="rId25" display="https://www.facebook.com/HHSheikhMohammed/"/>
    <hyperlink ref="K11" r:id="rId26" display="https://twitter.com/HHShkMohd"/>
    <hyperlink ref="R11" r:id="rId27" display="https://www.youtube.com/user/HHSMohammedBinRashid"/>
    <hyperlink ref="T11" r:id="rId28" display="https://www.linkedin.com/in/mohammedbinrashid/"/>
    <hyperlink ref="C12" r:id="rId29" display="https://en.wikipedia.org/wiki/Justin_Trudeau"/>
    <hyperlink ref="I12" r:id="rId30" display="https://www.facebook.com/JustinPJTrudeau/"/>
    <hyperlink ref="K12" r:id="rId31" display="https://twitter.com/JustinTrudeau"/>
    <hyperlink ref="O12" r:id="rId32" display="https://www.instagram.com/justinpjtrudeau/"/>
    <hyperlink ref="T12" r:id="rId33" display="https://www.linkedin.com/in/justintrudeau/"/>
    <hyperlink ref="C13" r:id="rId34" display="https://en.wikipedia.org/wiki/Enrique_Pe%C3%B1a_Nieto"/>
    <hyperlink ref="I13" r:id="rId35" display="https://www.facebook.com/EnriquePN/"/>
    <hyperlink ref="K13" r:id="rId36" display="https://twitter.com/EPN"/>
    <hyperlink ref="O13" r:id="rId37" display="https://www.instagram.com/epn/"/>
    <hyperlink ref="R13" r:id="rId38" display="https://www.youtube.com/user/gobiernofederal"/>
    <hyperlink ref="C14" r:id="rId39" display="https://en.wikipedia.org/wiki/Dmitry_Medvedev"/>
    <hyperlink ref="I14" r:id="rId40" display="https://www.facebook.com/Dmitry.Medvedev/"/>
    <hyperlink ref="K14" r:id="rId41" display="https://twitter.com/MedvedevRussia/"/>
    <hyperlink ref="O14" r:id="rId42" display="https://www.instagram.com/damedvedev/"/>
    <hyperlink ref="Y14" r:id="rId43" display="https://twitter.com/MedvedevRussiaE"/>
    <hyperlink ref="C15" r:id="rId44" display="https://en.wikipedia.org/wiki/Mauricio_Macri"/>
    <hyperlink ref="I15" r:id="rId45" display="https://www.facebook.com/mauriciomacri/"/>
    <hyperlink ref="K15" r:id="rId46" display="https://twitter.com/mauriciomacri"/>
    <hyperlink ref="O15" r:id="rId47" display="https://www.instagram.com/mauriciomacri/"/>
    <hyperlink ref="R15" r:id="rId48" display="https://www.youtube.com/user/conmauricio"/>
    <hyperlink ref="C16" r:id="rId49" display="https://en.wikipedia.org/wiki/Hun_Sen"/>
    <hyperlink ref="I16" r:id="rId50" display="https://www.facebook.com/hunsencambodia/"/>
    <hyperlink ref="C17" r:id="rId51" display="https://en.wikipedia.org/wiki/Elizabeth_II"/>
    <hyperlink ref="I17" r:id="rId52" display="https://www.facebook.com/TheBritishMonarchy/"/>
    <hyperlink ref="K17" r:id="rId53" display="https://twitter.com/RoyalFamily"/>
    <hyperlink ref="O17" r:id="rId54" display="https://www.instagram.com/theroyalfamily/"/>
    <hyperlink ref="C18" r:id="rId55" display="https://en.wikipedia.org/wiki/Elizabeth_II"/>
    <hyperlink ref="I18" r:id="rId56" display="https://www.facebook.com/TheBritishMonarchy/"/>
    <hyperlink ref="K18" r:id="rId57" display="https://twitter.com/RoyalFamily"/>
    <hyperlink ref="O18" r:id="rId58" display="https://www.instagram.com/theroyalfamily/"/>
    <hyperlink ref="C19" r:id="rId59" display="https://en.wikipedia.org/wiki/Elizabeth_II"/>
    <hyperlink ref="I19" r:id="rId60" display="https://www.facebook.com/TheBritishMonarchy/"/>
    <hyperlink ref="K19" r:id="rId61" display="https://twitter.com/RoyalFamily"/>
    <hyperlink ref="O19" r:id="rId62" display="https://www.instagram.com/theroyalfamily/"/>
    <hyperlink ref="C20" r:id="rId63" display="https://en.wikipedia.org/wiki/Elizabeth_II"/>
    <hyperlink ref="I20" r:id="rId64" display="https://www.facebook.com/TheBritishMonarchy/"/>
    <hyperlink ref="K20" r:id="rId65" display="https://twitter.com/RoyalFamily"/>
    <hyperlink ref="O20" r:id="rId66" display="https://www.instagram.com/theroyalfamily/"/>
    <hyperlink ref="C21" r:id="rId67" display="https://en.wikipedia.org/wiki/Elizabeth_II"/>
    <hyperlink ref="I21" r:id="rId68" display="https://www.facebook.com/TheBritishMonarchy/"/>
    <hyperlink ref="K21" r:id="rId69" display="https://twitter.com/RoyalFamily"/>
    <hyperlink ref="O21" r:id="rId70" display="https://www.instagram.com/theroyalfamily/"/>
    <hyperlink ref="C22" r:id="rId71" display="https://en.wikipedia.org/wiki/Elizabeth_II"/>
    <hyperlink ref="I22" r:id="rId72" display="https://www.facebook.com/TheBritishMonarchy/"/>
    <hyperlink ref="K22" r:id="rId73" display="https://twitter.com/RoyalFamily"/>
    <hyperlink ref="O22" r:id="rId74" display="https://www.instagram.com/theroyalfamily/"/>
    <hyperlink ref="C23" r:id="rId75" display="https://en.wikipedia.org/wiki/Elizabeth_II"/>
    <hyperlink ref="I23" r:id="rId76" display="https://www.facebook.com/TheBritishMonarchy/"/>
    <hyperlink ref="K23" r:id="rId77" display="https://twitter.com/RoyalFamily"/>
    <hyperlink ref="O23" r:id="rId78" display="https://www.instagram.com/theroyalfamily/"/>
    <hyperlink ref="C24" r:id="rId79" display="https://en.wikipedia.org/wiki/Elizabeth_II"/>
    <hyperlink ref="I24" r:id="rId80" display="https://www.facebook.com/TheBritishMonarchy/"/>
    <hyperlink ref="K24" r:id="rId81" display="https://twitter.com/RoyalFamily"/>
    <hyperlink ref="O24" r:id="rId82" display="https://www.instagram.com/theroyalfamily/"/>
    <hyperlink ref="C25" r:id="rId83" display="https://en.wikipedia.org/wiki/Elizabeth_II"/>
    <hyperlink ref="I25" r:id="rId84" display="https://www.facebook.com/TheBritishMonarchy/"/>
    <hyperlink ref="K25" r:id="rId85" display="https://twitter.com/RoyalFamily"/>
    <hyperlink ref="O25" r:id="rId86" display="https://www.instagram.com/theroyalfamily/"/>
    <hyperlink ref="C26" r:id="rId87" display="https://en.wikipedia.org/wiki/Elizabeth_II"/>
    <hyperlink ref="I26" r:id="rId88" display="https://www.facebook.com/TheBritishMonarchy/"/>
    <hyperlink ref="K26" r:id="rId89" display="https://twitter.com/RoyalFamily"/>
    <hyperlink ref="O26" r:id="rId90" display="https://www.instagram.com/theroyalfamily/"/>
    <hyperlink ref="C27" r:id="rId91" display="https://en.wikipedia.org/wiki/Elizabeth_II"/>
    <hyperlink ref="I27" r:id="rId92" display="https://www.facebook.com/TheBritishMonarchy/"/>
    <hyperlink ref="K27" r:id="rId93" display="https://twitter.com/RoyalFamily"/>
    <hyperlink ref="O27" r:id="rId94" display="https://www.instagram.com/theroyalfamily/"/>
    <hyperlink ref="C28" r:id="rId95" display="https://en.wikipedia.org/wiki/Elizabeth_II"/>
    <hyperlink ref="I28" r:id="rId96" display="https://www.facebook.com/TheBritishMonarchy/"/>
    <hyperlink ref="K28" r:id="rId97" display="https://twitter.com/RoyalFamily"/>
    <hyperlink ref="O28" r:id="rId98" display="https://www.instagram.com/theroyalfamily/"/>
    <hyperlink ref="C29" r:id="rId99" display="https://en.wikipedia.org/wiki/Elizabeth_II"/>
    <hyperlink ref="I29" r:id="rId100" display="https://www.facebook.com/TheBritishMonarchy/"/>
    <hyperlink ref="K29" r:id="rId101" display="https://twitter.com/RoyalFamily"/>
    <hyperlink ref="O29" r:id="rId102" display="https://www.instagram.com/theroyalfamily/"/>
    <hyperlink ref="C30" r:id="rId103" display="https://en.wikipedia.org/wiki/Elizabeth_II"/>
    <hyperlink ref="I30" r:id="rId104" display="https://www.facebook.com/TheBritishMonarchy/"/>
    <hyperlink ref="K30" r:id="rId105" display="https://twitter.com/RoyalFamily"/>
    <hyperlink ref="O30" r:id="rId106" display="https://www.instagram.com/theroyalfamily/"/>
    <hyperlink ref="C31" r:id="rId107" display="https://en.wikipedia.org/wiki/Elizabeth_II"/>
    <hyperlink ref="I31" r:id="rId108" display="https://www.facebook.com/TheBritishMonarchy/"/>
    <hyperlink ref="K31" r:id="rId109" display="https://twitter.com/RoyalFamily"/>
    <hyperlink ref="O31" r:id="rId110" display="https://www.instagram.com/theroyalfamily/"/>
    <hyperlink ref="C32" r:id="rId111" display="https://en.wikipedia.org/wiki/Elizabeth_II"/>
    <hyperlink ref="I32" r:id="rId112" display="https://www.facebook.com/TheBritishMonarchy/"/>
    <hyperlink ref="K32" r:id="rId113" display="https://twitter.com/RoyalFamily"/>
    <hyperlink ref="O32" r:id="rId114" display="https://www.instagram.com/theroyalfamily/"/>
    <hyperlink ref="C33" r:id="rId115" display="https://en.wikipedia.org/wiki/Abdel_Fattah_el-Sisi"/>
    <hyperlink ref="I33" r:id="rId116" display="https://www.facebook.com/AlSisiofficial/"/>
    <hyperlink ref="K33" r:id="rId117" display="https://twitter.com/AlsisiOfficial"/>
    <hyperlink ref="R33" r:id="rId118" display="https://www.youtube.com/user/Alsisiofficial"/>
    <hyperlink ref="C34" r:id="rId119" display="https://en.wikipedia.org/wiki/Najib_Razak"/>
    <hyperlink ref="I34" r:id="rId120" display="https://www.facebook.com/najibrazak/"/>
    <hyperlink ref="K34" r:id="rId121" display="https://twitter.com/NajibRazak"/>
    <hyperlink ref="O34" r:id="rId122" display="https://www.instagram.com/najib_razak/"/>
    <hyperlink ref="R34" r:id="rId123" display="https://www.youtube.com/user/najibrazak"/>
    <hyperlink ref="C35" r:id="rId124" display="https://en.wikipedia.org/wiki/Salman_of_Saudi_Arabia"/>
    <hyperlink ref="K35" r:id="rId125" display="https://twitter.com/KingSalman"/>
    <hyperlink ref="C36" r:id="rId126" display="https://en.wikipedia.org/wiki/Juan_Manuel_Santos"/>
    <hyperlink ref="I36" r:id="rId127" display="https://www.facebook.com/JMSantos.Presidente/"/>
    <hyperlink ref="K36" r:id="rId128" display="https://twitter.com/JuanManSantos"/>
    <hyperlink ref="O36" r:id="rId129" display="https://www.instagram.com/juanmanuelsantos/"/>
    <hyperlink ref="C37" r:id="rId130" display="https://en.wikipedia.org/wiki/Uhuru_Kenyatta"/>
    <hyperlink ref="I37" r:id="rId131" display="https://www.facebook.com/myuhurukenyatta/"/>
    <hyperlink ref="K37" r:id="rId132" display="https://twitter.com/UKenyatta"/>
    <hyperlink ref="C38" r:id="rId133" display="https://en.wikipedia.org/wiki/Emmanuel_Macron"/>
    <hyperlink ref="I38" r:id="rId134" display="https://www.facebook.com/EmmanuelMacron/"/>
    <hyperlink ref="K38" r:id="rId135" display="https://twitter.com/emmanuelmacron"/>
    <hyperlink ref="O38" r:id="rId136" display="https://www.instagram.com/emmanuelmacron/"/>
    <hyperlink ref="R38" r:id="rId137" display="https://www.youtube.com/channel/UCFqGa9uitcB-fWyNZK2xImw"/>
    <hyperlink ref="T38" r:id="rId138" display="https://www.linkedin.com/in/emmanuelmacron/"/>
    <hyperlink ref="C39" r:id="rId139" display="https://en.wikipedia.org/wiki/Emmanuel_Macron"/>
    <hyperlink ref="I39" r:id="rId140" display="https://www.facebook.com/EmmanuelMacron/"/>
    <hyperlink ref="K39" r:id="rId141" display="https://twitter.com/EmmanuelMacron"/>
    <hyperlink ref="O39" r:id="rId142" display="https://www.instagram.com/emmanuelmacron/"/>
    <hyperlink ref="R39" r:id="rId143" display="https://www.youtube.com/channel/UCFqGa9uitcB-fWyNZK2xImw"/>
    <hyperlink ref="T39" r:id="rId144" display="https://www.linkedin.com/in/emmanuelmacron/"/>
    <hyperlink ref="C40" r:id="rId145" display="https://en.wikipedia.org/wiki/Ram_Nath_Kovind"/>
    <hyperlink ref="I40" r:id="rId146" display="https://www.facebook.com/PresidentOfIndia/"/>
    <hyperlink ref="C41" r:id="rId147" display="https://en.wikipedia.org/wiki/Rodrigo_Duterte"/>
    <hyperlink ref="I41" r:id="rId148" display="https://www.facebook.com/rodyduterte/"/>
    <hyperlink ref="R41" r:id="rId149" display="https://www.youtube.com/user/RTVMalacanang"/>
    <hyperlink ref="C42" r:id="rId150" display="https://en.wikipedia.org/wiki/Abdullah_Abdullah"/>
    <hyperlink ref="I42" r:id="rId151" display="https://www.facebook.com/Dr.AbdullahAbdullah/"/>
    <hyperlink ref="K42" r:id="rId152" display="https://twitter.com/afgexecutive"/>
    <hyperlink ref="C43" r:id="rId153" display="https://en.wikipedia.org/wiki/Benjamin_Netanyahu"/>
    <hyperlink ref="I43" r:id="rId154" display="https://www.facebook.com/Netanyahu/"/>
    <hyperlink ref="K43" r:id="rId155" display="https://twitter.com/netanyahu"/>
    <hyperlink ref="O43" r:id="rId156" display="https://www.instagram.com/b.netanyahu/"/>
    <hyperlink ref="C44" r:id="rId157" display="https://en.wikipedia.org/wiki/Nicol%C3%A1s_Maduro"/>
    <hyperlink ref="K44" r:id="rId158" display="https://twitter.com/NicolasMaduro"/>
    <hyperlink ref="C45" r:id="rId159" display="https://en.wikipedia.org/wiki/Pedro_Pablo_Kuczynski"/>
    <hyperlink ref="I45" r:id="rId160" display="https://www.facebook.com/ppkoficial/"/>
    <hyperlink ref="K45" r:id="rId161" display="https://twitter.com/ppkamigo"/>
    <hyperlink ref="O45" r:id="rId162" display="https://www.instagram.com/ppkoficial/"/>
    <hyperlink ref="C46" r:id="rId163" display="https://en.wikipedia.org/wiki/Angela_Merkel"/>
    <hyperlink ref="I46" r:id="rId164" display="https://www.facebook.com/AngelaMerkel/"/>
    <hyperlink ref="O46" r:id="rId165" display="https://www.instagram.com/bundeskanzlerin/"/>
    <hyperlink ref="C47" r:id="rId166" display="https://en.wikipedia.org/wiki/Moon_Jae-in"/>
    <hyperlink ref="I47" r:id="rId167" display="https://www.facebook.com/moonbyun1/"/>
    <hyperlink ref="K47" r:id="rId168" display="https://twitter.com/moonriver365"/>
    <hyperlink ref="O47" r:id="rId169" display="https://www.instagram.com/moonjaein/"/>
    <hyperlink ref="C48" r:id="rId170" display="https://en.wikipedia.org/wiki/Hassan_Rouhani"/>
    <hyperlink ref="K48" r:id="rId171" display="https://twitter.com/HassanRouhani"/>
    <hyperlink ref="O48" r:id="rId172" display="https://www.instagram.com/hrouhani/"/>
    <hyperlink ref="C49" r:id="rId173" display="https://en.wikipedia.org/wiki/Paul_Kagame"/>
    <hyperlink ref="I49" r:id="rId174" display="https://www.facebook.com/PresidentPaulKagame/"/>
    <hyperlink ref="K49" r:id="rId175" display="https://twitter.com/PaulKagame"/>
    <hyperlink ref="O49" r:id="rId176" display="https://www.instagram.com/paulkagame/"/>
    <hyperlink ref="C50" r:id="rId177" display="https://en.wikipedia.org/wiki/Nana_Akufo-Addo"/>
    <hyperlink ref="I50" r:id="rId178" display="https://www.facebook.com/nakufoaddo/"/>
    <hyperlink ref="K50" r:id="rId179" display="https://twitter.com/NAkufoAddo"/>
    <hyperlink ref="O50" r:id="rId180" display="https://www.instagram.com/nakufoaddo/"/>
    <hyperlink ref="C51" r:id="rId181" display="https://en.wikipedia.org/wiki/Tsai_Ing-wen"/>
    <hyperlink ref="I51" r:id="rId182" display="https://www.facebook.com/tsaiingwen/"/>
    <hyperlink ref="K51" r:id="rId183" display="https://twitter.com/iingwen"/>
    <hyperlink ref="O51" r:id="rId184" display="https://www.instagram.com/tsai_ingwen/"/>
    <hyperlink ref="R51" r:id="rId185" display="https://www.youtube.com/user/ingwen831/featured"/>
    <hyperlink ref="C52" r:id="rId186" display="https://en.wikipedia.org/wiki/Haider_al-Abadi"/>
    <hyperlink ref="I52" r:id="rId187" display="https://www.facebook.com/haider.alabadi.iraq/"/>
    <hyperlink ref="K52" r:id="rId188" display="https://twitter.com/HaiderAlAbadi"/>
    <hyperlink ref="C53" r:id="rId189" display="https://en.wikipedia.org/wiki/Lee_Hsien_Loong"/>
    <hyperlink ref="I53" r:id="rId190" display="https://www.facebook.com/leehsienloong/"/>
    <hyperlink ref="K53" r:id="rId191" display="https://twitter.com/leehsienloong"/>
    <hyperlink ref="O53" r:id="rId192" display="https://www.instagram.com/leehsienloong/"/>
    <hyperlink ref="R53" r:id="rId193" display="https://www.youtube.com/user/pmosingapore"/>
    <hyperlink ref="C54" r:id="rId194" display="https://en.wikipedia.org/wiki/Muhammadu_Buhari"/>
    <hyperlink ref="I54" r:id="rId195" display="https://www.facebook.com/MuhammaduBuhari/"/>
    <hyperlink ref="K54" r:id="rId196" display="https://twitter.com/MBuhari"/>
    <hyperlink ref="O54" r:id="rId197" display="https://www.instagram.com/muhammadubuhari/"/>
    <hyperlink ref="C55" r:id="rId198" display="https://en.wikipedia.org/wiki/Petro_Poroshenko"/>
    <hyperlink ref="I55" r:id="rId199" display="https://www.facebook.com/petroporoshenko/"/>
    <hyperlink ref="K55" r:id="rId200" display="https://twitter.com/poroshenko"/>
    <hyperlink ref="R55" r:id="rId201" display="https://www.youtube.com/user/ProgramaPoroshenka"/>
    <hyperlink ref="V55" r:id="rId202" display="https://vk.com/id287394964"/>
    <hyperlink ref="C56" r:id="rId203" display="https://en.wikipedia.org/wiki/Aung_San_Suu_Kyi"/>
    <hyperlink ref="I56" r:id="rId204" display="https://www.facebook.com/aungsansuukyi/"/>
    <hyperlink ref="C57" r:id="rId205" display="https://en.wikipedia.org/wiki/Mariano_Rajoy"/>
    <hyperlink ref="I57" r:id="rId206" display="https://www.facebook.com/Mariano-Rajoy-Brey-54212446406/"/>
    <hyperlink ref="K57" r:id="rId207" display="https://twitter.com/marianorajoy"/>
    <hyperlink ref="O57" r:id="rId208" display="https://www.instagram.com/marianorajoy/"/>
    <hyperlink ref="C58" r:id="rId209" display="https://en.wikipedia.org/wiki/Ashraf_Ghani"/>
    <hyperlink ref="I58" r:id="rId210" display="https://www.facebook.com/ashrafghani.af/"/>
    <hyperlink ref="K58" r:id="rId211" display="https://twitter.com/ashrafghani"/>
    <hyperlink ref="O58" r:id="rId212" display="https://www.instagram.com/ashrafghani.af/"/>
    <hyperlink ref="P58" r:id="rId213" display="http://ashrafghani.af/"/>
    <hyperlink ref="C59" r:id="rId214" display="https://en.wikipedia.org/wiki/Saad_Hariri"/>
    <hyperlink ref="I59" r:id="rId215" display="https://www.facebook.com/saadhariri/"/>
    <hyperlink ref="K59" r:id="rId216" display="https://twitter.com/saadhariri"/>
    <hyperlink ref="O59" r:id="rId217" display="https://www.instagram.com/saadhariri/"/>
    <hyperlink ref="C60" r:id="rId218" display="https://en.wikipedia.org/wiki/Klaus_Iohannis"/>
    <hyperlink ref="I60" r:id="rId219" display="https://www.facebook.com/klausiohannis/"/>
    <hyperlink ref="K60" r:id="rId220" display="https://twitter.com/KlausIohannis"/>
    <hyperlink ref="O60" r:id="rId221" display="https://www.instagram.com/klausiohannis/"/>
    <hyperlink ref="C61" r:id="rId222" display="https://en.wikipedia.org/wiki/Michel_Temer"/>
    <hyperlink ref="I61" r:id="rId223" display="https://www.facebook.com/MichelTemer/"/>
    <hyperlink ref="K61" r:id="rId224" display="https://twitter.com/MichelTemer"/>
    <hyperlink ref="O61" r:id="rId225" display="https://www.instagram.com/micheltemer/"/>
    <hyperlink ref="R61" r:id="rId226" display="https://www.youtube.com/user/MichelTemer"/>
    <hyperlink ref="C62" r:id="rId227" display="https://en.wikipedia.org/wiki/Malcolm_Turnbull"/>
    <hyperlink ref="I62" r:id="rId228" display="https://www.facebook.com/malcolmturnbull/"/>
    <hyperlink ref="K62" r:id="rId229" display="https://twitter.com/turnbullmalcolm"/>
    <hyperlink ref="O62" r:id="rId230" display="https://www.instagram.com/turnbullmalcolm/"/>
    <hyperlink ref="T62" r:id="rId231" display="https://www.linkedin.com/in/malcolmturnbull/"/>
    <hyperlink ref="C63" r:id="rId232" display="https://en.wikipedia.org/wiki/Jimmy_Morales"/>
    <hyperlink ref="I63" r:id="rId233" display="https://www.facebook.com/JimmyOficial/"/>
    <hyperlink ref="K63" r:id="rId234" display="https://twitter.com/jimmymoralesgt"/>
    <hyperlink ref="C64" r:id="rId235" display="https://en.wikipedia.org/wiki/Edi_Rama"/>
    <hyperlink ref="I64" r:id="rId236" display="https://www.facebook.com/edirama.al/"/>
    <hyperlink ref="K64" r:id="rId237" display="https://twitter.com/ediramaal"/>
    <hyperlink ref="C65" r:id="rId238" display="https://en.wikipedia.org/wiki/Maithripala_Sirisena"/>
    <hyperlink ref="I65" r:id="rId239" display="https://www.facebook.com/maithripalas/"/>
    <hyperlink ref="K65" r:id="rId240" display="https://twitter.com/MaithripalaS"/>
    <hyperlink ref="O65" r:id="rId241" display="https://www.instagram.com/maithripalas/"/>
    <hyperlink ref="C66" r:id="rId242" display="https://en.wikipedia.org/wiki/Alexis_Tsipras"/>
    <hyperlink ref="I66" r:id="rId243" display="https://www.facebook.com/tsiprasalexis/"/>
    <hyperlink ref="K66" r:id="rId244" display="https://twitter.com/atsipras"/>
    <hyperlink ref="Y66" r:id="rId245" display="https://twitter.com/tsipras_eu"/>
    <hyperlink ref="C67" r:id="rId246" display="https://en.wikipedia.org/wiki/Shinz%C5%8D_Abe"/>
    <hyperlink ref="K67" r:id="rId247" display="https://twitter.com/AbeShinzo"/>
    <hyperlink ref="O67" r:id="rId248" display="https://www.instagram.com/shinzoabe/"/>
    <hyperlink ref="T67" r:id="rId249" display="https://www.linkedin.com/in/shinzoabe/"/>
    <hyperlink ref="C68" r:id="rId250" display="https://en.wikipedia.org/wiki/Danilo_Medina"/>
    <hyperlink ref="I68" r:id="rId251" display="https://www.facebook.com/danilomedinasanchez/"/>
    <hyperlink ref="K68" r:id="rId252" display="https://twitter.com/DaniloMedina"/>
    <hyperlink ref="C69" r:id="rId253" display="https://en.wikipedia.org/wiki/Len%C3%ADn_Moreno"/>
    <hyperlink ref="I69" r:id="rId254" display="https://www.facebook.com/LeninMorenoEC/"/>
    <hyperlink ref="K69" r:id="rId255" display="https://twitter.com/Lenin"/>
    <hyperlink ref="C70" r:id="rId256" display="https://en.wikipedia.org/wiki/Yoweri_Museveni"/>
    <hyperlink ref="I70" r:id="rId257" display="https://www.facebook.com/PresidentYoweriKagutaMuseveni/"/>
    <hyperlink ref="K70" r:id="rId258" display="https://twitter.com/KagutaMuseveni"/>
    <hyperlink ref="C71" r:id="rId259" display="https://en.wikipedia.org/wiki/Sebastian_Kurz"/>
    <hyperlink ref="I71" r:id="rId260" display="https://www.facebook.com/sebastiankurz.at/"/>
    <hyperlink ref="K71" r:id="rId261" display="https://twitter.com/sebastiankurz"/>
    <hyperlink ref="O71" r:id="rId262" display="https://www.instagram.com/sebastiankurz/"/>
    <hyperlink ref="C72" r:id="rId263" display="https://en.wikipedia.org/wiki/Abdelaziz_Bouteflika"/>
    <hyperlink ref="I72" r:id="rId264" display="https://www.facebook.com/Abdelazizbouteflikaofficielle/"/>
    <hyperlink ref="R72" r:id="rId265" display="https://www.youtube.com/user/BouteflikaOfficielle"/>
    <hyperlink ref="C73" r:id="rId266" display="https://en.wikipedia.org/wiki/Rami_Hamdallah"/>
    <hyperlink ref="I73" r:id="rId267" display="https://www.facebook.com/Rami.Hamdalla/"/>
    <hyperlink ref="K73" r:id="rId268" display="https://twitter.com/RamiHamdalla"/>
    <hyperlink ref="C74" r:id="rId269" display="https://en.wikipedia.org/wiki/Mark_Rutte"/>
    <hyperlink ref="I74" r:id="rId270" display="https://www.facebook.com/markrutte/"/>
    <hyperlink ref="K74" r:id="rId271" display="https://twitter.com/MinPres"/>
    <hyperlink ref="O74" r:id="rId272" display="https://www.instagram.com/markopinsta/"/>
    <hyperlink ref="Y74" r:id="rId273" display="https://www.instagram.com/minpres/"/>
    <hyperlink ref="C75" r:id="rId274" display="https://en.wikipedia.org/wiki/Michelle_Bachelet"/>
    <hyperlink ref="I75" r:id="rId275" display="https://www.facebook.com/MichelleBacheletPresidenta/"/>
    <hyperlink ref="K75" r:id="rId276" display="https://twitter.com/mbachelet"/>
    <hyperlink ref="C76" r:id="rId277" display="https://en.wikipedia.org/wiki/Horacio_Cartes"/>
    <hyperlink ref="I76" r:id="rId278" display="https://www.facebook.com/horaciocartesoficial/"/>
    <hyperlink ref="K76" r:id="rId279" display="https://twitter.com/Horacio_Cartes"/>
    <hyperlink ref="O76" r:id="rId280" display="https://www.instagram.com/horaciocartespy/"/>
    <hyperlink ref="C77" r:id="rId281" display="https://en.wikipedia.org/wiki/Luis_Guillermo_Sol%C3%ADs"/>
    <hyperlink ref="I77" r:id="rId282" display="https://www.facebook.com/luisguillermosolisr/"/>
    <hyperlink ref="K77" r:id="rId283" display="https://twitter.com/luisguillermosr"/>
    <hyperlink ref="C78" r:id="rId284" display="https://en.wikipedia.org/wiki/Theresa_May"/>
    <hyperlink ref="I78" r:id="rId285" display="https://www.facebook.com/TheresaMayOfficial/"/>
    <hyperlink ref="K78" r:id="rId286" display="https://twitter.com/theresa_may"/>
    <hyperlink ref="O78" r:id="rId287" display="https://www.instagram.com/theresamay/"/>
    <hyperlink ref="C79" r:id="rId288" display="https://en.wikipedia.org/wiki/Macky_Sall"/>
    <hyperlink ref="I79" r:id="rId289" display="https://www.facebook.com/prmackysall/"/>
    <hyperlink ref="K79" r:id="rId290" display="https://twitter.com/Macky_Sall"/>
    <hyperlink ref="C80" r:id="rId291" display="https://en.wikipedia.org/wiki/Felipe_VI_of_Spain"/>
    <hyperlink ref="K80" r:id="rId292" display="https://twitter.com/casareal"/>
    <hyperlink ref="R80" r:id="rId293" display="https://www.youtube.com/user/casarealtv"/>
    <hyperlink ref="C81" r:id="rId294" display="https://en.wikipedia.org/wiki/Juan_Carlos_Varela"/>
    <hyperlink ref="I81" r:id="rId295" display="https://www.facebook.com/VarelaJC/"/>
    <hyperlink ref="K81" r:id="rId296" display="https://twitter.com/JC_Varela"/>
    <hyperlink ref="C82" r:id="rId297" display="https://en.wikipedia.org/wiki/Carl_XVI_Gustaf_of_Sweden"/>
    <hyperlink ref="I82" r:id="rId298" display="https://www.facebook.com/Kungahuset/"/>
    <hyperlink ref="O82" r:id="rId299" display="https://www.instagram.com/kungahuset/"/>
    <hyperlink ref="C83" r:id="rId300" display="https://en.wikipedia.org/wiki/Alpha_Cond%C3%A9"/>
    <hyperlink ref="I83" r:id="rId301" display="https://www.facebook.com/PresidentAlphaCondeGuinee/"/>
    <hyperlink ref="C84" r:id="rId302" display="https://en.wikipedia.org/wiki/William_Lai"/>
    <hyperlink ref="I84" r:id="rId303" display="https://www.facebook.com/chingte/"/>
    <hyperlink ref="C85" r:id="rId304" display="https://en.wikipedia.org/wiki/Willem-Alexander_of_the_Netherlands"/>
    <hyperlink ref="I85" r:id="rId305" display="https://www.facebook.com/HetKoninklijkHuis/"/>
    <hyperlink ref="K85" r:id="rId306" display="https://twitter.com/koninklijkhuis"/>
    <hyperlink ref="O85" r:id="rId307" display="https://www.instagram.com/koninklijkhuis/"/>
    <hyperlink ref="C86" r:id="rId308" display="https://en.wikipedia.org/wiki/Ranil_Wickremesinghe"/>
    <hyperlink ref="I86" r:id="rId309" display="https://www.facebook.com/ranil.wickremesinghe.leader/"/>
    <hyperlink ref="K86" r:id="rId310" display="https://twitter.com/RW_UNP"/>
    <hyperlink ref="C87" r:id="rId311" display="https://en.wikipedia.org/wiki/Khaltmaagiin_Battulga"/>
    <hyperlink ref="I87" r:id="rId312" display="https://www.facebook.com/KhaltmaaBattulga/"/>
    <hyperlink ref="K87" r:id="rId313" display="https://twitter.com/BattulgaKh"/>
    <hyperlink ref="C88" r:id="rId314" display="https://en.wikipedia.org/wiki/Dalia_Grybauskait%C4%97"/>
    <hyperlink ref="I88" r:id="rId315" display="https://www.facebook.com/D.Grybauskaite/"/>
    <hyperlink ref="K88" r:id="rId316" display="https://twitter.com/Grybauskaite_LT"/>
    <hyperlink ref="C89" r:id="rId317" display="https://en.wikipedia.org/wiki/Andrzej_Duda"/>
    <hyperlink ref="I89" r:id="rId318" display="https://www.facebook.com/andrzejduda/"/>
    <hyperlink ref="C90" r:id="rId319" display="https://en.wikipedia.org/wiki/Ilham_Aliyev"/>
    <hyperlink ref="K90" r:id="rId320" display="https://twitter.com/presidentaz"/>
    <hyperlink ref="Y90" r:id="rId321" display="https://twitter.com/azpresident"/>
    <hyperlink ref="C91" r:id="rId322" display="https://en.wikipedia.org/wiki/Edgar_Lungu"/>
    <hyperlink ref="I91" r:id="rId323" display="https://www.facebook.com/EdgarChagwaLungu/"/>
    <hyperlink ref="C92" r:id="rId324" display="https://en.wikipedia.org/wiki/Jovenel_Mo%C3%AFse"/>
    <hyperlink ref="I92" r:id="rId325" display="https://www.facebook.com/jovenelmoise/"/>
    <hyperlink ref="K92" r:id="rId326" display="https://twitter.com/moisejovenel"/>
    <hyperlink ref="O92" r:id="rId327" display="https://www.instagram.com/jovenelmoise/"/>
    <hyperlink ref="C93" r:id="rId328" display="https://en.wikipedia.org/wiki/Juan_Orlando_Hern%C3%A1ndez"/>
    <hyperlink ref="I93" r:id="rId329" display="https://www.facebook.com/juanorlandoh/"/>
    <hyperlink ref="O93" r:id="rId330" display="https://www.instagram.com/juanorlandoh/"/>
    <hyperlink ref="C94" r:id="rId331" display="https://en.wikipedia.org/wiki/Viktor_Orb%C3%A1n"/>
    <hyperlink ref="I94" r:id="rId332" display="https://www.facebook.com/orbanviktor/"/>
    <hyperlink ref="C95" r:id="rId333" display="https://en.wikipedia.org/wiki/Erna_Solberg"/>
    <hyperlink ref="I95" r:id="rId334" display="https://www.facebook.com/ernasolberg/"/>
    <hyperlink ref="K95" r:id="rId335" display="https://twitter.com/erna_solberg"/>
    <hyperlink ref="O95" r:id="rId336" display="https://www.instagram.com/erna_solberg/"/>
    <hyperlink ref="C96" r:id="rId337" display="https://en.wikipedia.org/wiki/Jigme_Khesar_Namgyel_Wangchuck"/>
    <hyperlink ref="I96" r:id="rId338" display="https://www.facebook.com/KingJigmeKhesar/"/>
    <hyperlink ref="C97" r:id="rId339" display="https://en.wikipedia.org/wiki/Ali_Bongo_Ondimba"/>
    <hyperlink ref="I97" r:id="rId340" display="https://www.facebook.com/alibongoondimba/"/>
    <hyperlink ref="K97" r:id="rId341" display="https://twitter.com/PresidentABO"/>
    <hyperlink ref="O97" r:id="rId342" display="https://www.instagram.com/president_abo/"/>
    <hyperlink ref="C98" r:id="rId343" display="https://en.wikipedia.org/wiki/Beata_Szyd%C5%82o"/>
    <hyperlink ref="I98" r:id="rId344" display="https://www.facebook.com/BeataSzydlo/"/>
    <hyperlink ref="K98" r:id="rId345" display="https://twitter.com/BeataSzydlo"/>
    <hyperlink ref="C99" r:id="rId346" display="https://en.wikipedia.org/wiki/Shavkat_Mirziyoyev"/>
    <hyperlink ref="I99" r:id="rId347" display="https://www.facebook.com/Mirziyoyev/"/>
    <hyperlink ref="O99" r:id="rId348" display="https://www.instagram.com/mirziyoyev_sh/"/>
    <hyperlink ref="V99" r:id="rId349" display="https://vk.com/mirziyoyev_sh"/>
    <hyperlink ref="C100" r:id="rId350" display="https://en.wikipedia.org/wiki/Paolo_Gentiloni"/>
    <hyperlink ref="I100" r:id="rId351" display="https://www.facebook.com/paologentiloni/"/>
    <hyperlink ref="K100" r:id="rId352" display="https://twitter.com/PaoloGentiloni"/>
    <hyperlink ref="O100" r:id="rId353" display="https://www.instagram.com/paologentiloni/"/>
    <hyperlink ref="C101" r:id="rId354" display="https://en.wikipedia.org/wiki/Mercedes_Ar%C3%A1oz"/>
    <hyperlink ref="I101" r:id="rId355" display="https://www.facebook.com/MecheAraozF/"/>
    <hyperlink ref="K101" r:id="rId356" display="https://twitter.com/MecheAF"/>
    <hyperlink ref="O101" r:id="rId357" display="https://www.instagram.com/mecheaf/"/>
    <hyperlink ref="C102" r:id="rId358" display="https://en.wikipedia.org/wiki/Alexander_Van_der_Bellen"/>
    <hyperlink ref="I102" r:id="rId359" display="https://www.facebook.com/alexandervanderbellen/"/>
    <hyperlink ref="K102" r:id="rId360" display="https://twitter.com/vanderbellen"/>
    <hyperlink ref="O102" r:id="rId361" display="https://www.instagram.com/vanderbellen/"/>
    <hyperlink ref="C103" r:id="rId362" display="https://en.wikipedia.org/wiki/Mahmoud_Abbas"/>
    <hyperlink ref="I103" r:id="rId363" display="https://www.facebook.com/President.Mahmoud.Abbas/"/>
    <hyperlink ref="C104" r:id="rId364" display="https://en.wikipedia.org/wiki/Binali_Y%C4%B1ld%C4%B1r%C4%B1m"/>
    <hyperlink ref="I104" r:id="rId365" display="https://www.facebook.com/tcbasbakan/"/>
    <hyperlink ref="C105" r:id="rId366" display="https://en.wikipedia.org/wiki/Aleksandar_Vu%C4%8Di%C4%87"/>
    <hyperlink ref="I105" r:id="rId367" display="https://www.facebook.com/vucicaleksandar/"/>
    <hyperlink ref="K105" r:id="rId368" display="https://twitter.com/avucic"/>
    <hyperlink ref="C106" r:id="rId369" display="https://en.wikipedia.org/wiki/Jacinda_Ardern"/>
    <hyperlink ref="I106" r:id="rId370" display="https://www.facebook.com/jacindaardern/"/>
    <hyperlink ref="K106" r:id="rId371" display="https://twitter.com/jacindaardern"/>
    <hyperlink ref="O106" r:id="rId372" display="https://www.instagram.com/jacindaardern/"/>
    <hyperlink ref="C107" r:id="rId373" display="https://en.wikipedia.org/wiki/Kolinda_Grabar-Kitarovi%C4%87"/>
    <hyperlink ref="I107" r:id="rId374" display="https://www.facebook.com/KolindaGrabarKitarovic/"/>
    <hyperlink ref="C108" r:id="rId375" display="https://en.wikipedia.org/wiki/Volodymyr_Groysman"/>
    <hyperlink ref="I108" r:id="rId376" display="https://www.facebook.com/volodymyrgroysman/"/>
    <hyperlink ref="K108" r:id="rId377" display="https://twitter.com/VGroysman"/>
    <hyperlink ref="C109" r:id="rId378" display="https://en.wikipedia.org/wiki/Sauli_Niinist%C3%B6"/>
    <hyperlink ref="I109" r:id="rId379" display="https://www.facebook.com/niinisto/"/>
    <hyperlink ref="K109" r:id="rId380" display="https://twitter.com/niinisto"/>
    <hyperlink ref="C110" r:id="rId381" display="https://en.wikipedia.org/wiki/Hashim_Tha%C3%A7i"/>
    <hyperlink ref="I110" r:id="rId382" display="https://www.facebook.com/HashimThaciOfficial/"/>
    <hyperlink ref="K110" r:id="rId383" display="https://twitter.com/HashimThaciRKS"/>
    <hyperlink ref="C111" r:id="rId384" display="https://en.wikipedia.org/wiki/Andrej_Kiska"/>
    <hyperlink ref="I111" r:id="rId385" display="https://www.facebook.com/AndrejKiska/"/>
    <hyperlink ref="K111" r:id="rId386" display="https://twitter.com/Andrej_Kiska"/>
    <hyperlink ref="O111" r:id="rId387" display="https://www.instagram.com/andrejkiska/"/>
    <hyperlink ref="C112" r:id="rId388" display="https://en.wikipedia.org/wiki/Lars_L%C3%B8kke_Rasmussen"/>
    <hyperlink ref="I112" r:id="rId389" display="https://www.facebook.com/larsloekke/"/>
    <hyperlink ref="K112" r:id="rId390" display="https://twitter.com/larsloekke"/>
    <hyperlink ref="O112" r:id="rId391" display="https://www.instagram.com/larsloekke/"/>
    <hyperlink ref="C113" r:id="rId392" display="https://en.wikipedia.org/wiki/John_Magufuli"/>
    <hyperlink ref="K113" r:id="rId393" display="https://twitter.com/MagufuliJP"/>
    <hyperlink ref="C114" r:id="rId394" display="https://en.wikipedia.org/wiki/Reuven_Rivlin"/>
    <hyperlink ref="I114" r:id="rId395" display="https://www.facebook.com/ReuvenRivlin/"/>
    <hyperlink ref="K114" r:id="rId396" display="https://twitter.com/PresidentRuvi"/>
    <hyperlink ref="O114" r:id="rId397" display="https://www.instagram.com/presidentruvi/"/>
    <hyperlink ref="C115" r:id="rId398" display="https://en.wikipedia.org/wiki/Michel_Aoun"/>
    <hyperlink ref="I115" r:id="rId399" display="https://www.facebook.com/MichelAoun/"/>
    <hyperlink ref="K115" r:id="rId400" display="https://twitter.com/General_Aoun"/>
    <hyperlink ref="C116" r:id="rId401" display="https://en.wikipedia.org/wiki/%C3%89douard_Philippe"/>
    <hyperlink ref="I116" r:id="rId402" display="https://www.facebook.com/EdouardPhilippePM/"/>
    <hyperlink ref="K116" r:id="rId403" display="https://twitter.com/EPhilippePM"/>
    <hyperlink ref="T116" r:id="rId404" display="https://www.linkedin.com/in/edouardphilippe/"/>
    <hyperlink ref="C117" r:id="rId405" display="https://en.wikipedia.org/wiki/Abdrabbuh_Mansur_Hadi"/>
    <hyperlink ref="K117" r:id="rId406" display="https://twitter.com/HadiPresident"/>
    <hyperlink ref="C118" r:id="rId407" display="https://en.wikipedia.org/wiki/Evo_Morales"/>
    <hyperlink ref="K118" r:id="rId408" display="https://twitter.com/evoespueblo"/>
    <hyperlink ref="C119" r:id="rId409" display="https://en.wikipedia.org/wiki/Margrethe_II_of_Denmark"/>
    <hyperlink ref="I119" r:id="rId410" display="https://www.facebook.com/detdanskekongehus/"/>
    <hyperlink ref="O119" r:id="rId411" display="https://www.instagram.com/detdanskekongehus/"/>
    <hyperlink ref="C120" r:id="rId412" display="https://en.wikipedia.org/wiki/Youssef_Chahed"/>
    <hyperlink ref="I120" r:id="rId413" display="https://www.facebook.com/Youssefchahedofficiel/"/>
    <hyperlink ref="C121" r:id="rId414" display="https://en.wikipedia.org/wiki/Andrew_Holness"/>
    <hyperlink ref="I121" r:id="rId415" display="https://www.facebook.com/AndrewHolnessJM/"/>
    <hyperlink ref="K121" r:id="rId416" display="https://twitter.com/AndrewHolnessJM"/>
    <hyperlink ref="C122" r:id="rId417" display="https://en.wikipedia.org/wiki/Harald_V_of_Norway"/>
    <hyperlink ref="I122" r:id="rId418" display="https://www.facebook.com/Kongehuset/"/>
    <hyperlink ref="O122" r:id="rId419" display="https://www.instagram.com/detnorskekongehus/"/>
    <hyperlink ref="C123" r:id="rId420" display="https://en.wikipedia.org/wiki/Giorgi_Kvirikashvili"/>
    <hyperlink ref="I123" r:id="rId421" display="https://www.facebook.com/KvirikashviliOfficial/"/>
    <hyperlink ref="K123" r:id="rId422" display="https://twitter.com/KvirikashviliGi"/>
    <hyperlink ref="C124" r:id="rId423" display="https://en.wikipedia.org/wiki/Charles_Michel"/>
    <hyperlink ref="I124" r:id="rId424" display="https://www.facebook.com/CharlesMichel/"/>
    <hyperlink ref="K124" r:id="rId425" display="https://twitter.com/charlesmichel"/>
    <hyperlink ref="O124" r:id="rId426" display="https://www.instagram.com/charlesmichel/"/>
    <hyperlink ref="C125" r:id="rId427" display="https://en.wikipedia.org/wiki/Tshering_Tobgay"/>
    <hyperlink ref="I125" r:id="rId428" display="https://www.facebook.com/tsheringtobgay/"/>
    <hyperlink ref="K125" r:id="rId429" display="https://twitter.com/tsheringtobgay"/>
    <hyperlink ref="C126" r:id="rId430" display="https://en.wikipedia.org/wiki/Salvador_S%C3%A1nchez_Cer%C3%A9n"/>
    <hyperlink ref="I126" r:id="rId431" display="https://www.facebook.com/ssanchezceren/"/>
    <hyperlink ref="K126" r:id="rId432" display="https://twitter.com/sanchezceren"/>
    <hyperlink ref="C127" r:id="rId433" display="https://en.wikipedia.org/wiki/Giorgi_Margvelashvili"/>
    <hyperlink ref="I127" r:id="rId434" display="https://www.facebook.com/PresidentMargvelashvili/"/>
    <hyperlink ref="C128" r:id="rId435" display="https://en.wikipedia.org/wiki/Ahmed_Obeid_bin_Daghr"/>
    <hyperlink ref="K128" r:id="rId436" display="https://twitter.com/ahmedbindaghar"/>
    <hyperlink ref="C129" r:id="rId437" display="https://en.wikipedia.org/wiki/Patrice_Talon"/>
    <hyperlink ref="I129" r:id="rId438" display="https://www.facebook.com/PatriceTalon.PR/"/>
    <hyperlink ref="C130" r:id="rId439" display="https://en.wikipedia.org/wiki/Zoran_Zaev"/>
    <hyperlink ref="I130" r:id="rId440" display="https://www.facebook.com/zaevzoran/"/>
    <hyperlink ref="C131" r:id="rId441" display="https://en.wikipedia.org/wiki/Beji_Caid_Essebsi"/>
    <hyperlink ref="I131" r:id="rId442" display="https://www.facebook.com/BejiCEOfficial/"/>
    <hyperlink ref="C132" r:id="rId443" display="https://en.wikipedia.org/wiki/Saadeddine_Othmani"/>
    <hyperlink ref="I132" r:id="rId444" display="https://www.facebook.com/otmanisaaddine/"/>
    <hyperlink ref="C133" r:id="rId445" display="https://en.wikipedia.org/wiki/Joseph_Muscat"/>
    <hyperlink ref="I133" r:id="rId446" display="https://www.facebook.com/josephmuscatdotcom/"/>
    <hyperlink ref="K133" r:id="rId447" display="https://twitter.com/JosephMuscat_JM"/>
    <hyperlink ref="O133" r:id="rId448" display="https://www.instagram.com/josephmuscat_jm/"/>
    <hyperlink ref="R133" r:id="rId449" display="https://www.youtube.com/user/JosephMUSCATdotcom"/>
    <hyperlink ref="C134" r:id="rId450" display="https://en.wikipedia.org/wiki/Sher_Bahadur_Deuba"/>
    <hyperlink ref="I134" r:id="rId451" display="https://www.facebook.com/sbdeuba/"/>
    <hyperlink ref="C135" r:id="rId452" display="https://en.wikipedia.org/wiki/Ramush_Haradinaj"/>
    <hyperlink ref="I135" r:id="rId453" display="https://www.facebook.com/RamushHaradinajOfficial/"/>
    <hyperlink ref="K135" r:id="rId454" display="https://twitter.com/haradinajramush"/>
    <hyperlink ref="C136" r:id="rId455" display="https://en.wikipedia.org/wiki/Leo_Varadkar"/>
    <hyperlink ref="I136" r:id="rId456" display="https://www.facebook.com/campaignforleo/"/>
    <hyperlink ref="K136" r:id="rId457" display="https://twitter.com/campaignforleo"/>
    <hyperlink ref="C137" r:id="rId458" display="https://en.wikipedia.org/wiki/Stefan_L%C3%B6fven"/>
    <hyperlink ref="I137" r:id="rId459" display="https://www.facebook.com/stefanlofven/"/>
    <hyperlink ref="O137" r:id="rId460" display="https://www.instagram.com/stefanlofven/"/>
    <hyperlink ref="C138" r:id="rId461" display="https://en.wikipedia.org/wiki/Marie-Louise_Coleiro_Preca"/>
    <hyperlink ref="I138" r:id="rId462" display="https://www.facebook.com/PresidentofMalta/"/>
    <hyperlink ref="K138" r:id="rId463" display="https://twitter.com/presidentMT"/>
    <hyperlink ref="C139" r:id="rId464" display="https://en.wikipedia.org/wiki/Nicos_Anastasiades"/>
    <hyperlink ref="I139" r:id="rId465" display="https://www.facebook.com/NicosAnastasiades/"/>
    <hyperlink ref="K139" r:id="rId466" display="https://twitter.com/AnastasiadesCY"/>
    <hyperlink ref="C140" r:id="rId467" display="https://en.wikipedia.org/wiki/Xavier_Bettel"/>
    <hyperlink ref="I140" r:id="rId468" display="https://www.facebook.com/Xavier-Bettel-76714151717/"/>
    <hyperlink ref="K140" r:id="rId469" display="https://twitter.com/Xavier_Bettel"/>
    <hyperlink ref="O140" r:id="rId470" display="https://www.instagram.com/xavier.bettel/"/>
    <hyperlink ref="C141" r:id="rId471" display="https://en.wikipedia.org/wiki/Milo%C5%A1_Zeman"/>
    <hyperlink ref="I141" r:id="rId472" display="https://www.facebook.com/prezidentcr/"/>
    <hyperlink ref="C142" r:id="rId473" display="https://en.wikipedia.org/wiki/Pierre_Nkurunziza"/>
    <hyperlink ref="K142" r:id="rId474" display="https://twitter.com/pnkurunziza"/>
    <hyperlink ref="C143" r:id="rId475" display="https://en.wikipedia.org/wiki/Igor_Dodon"/>
    <hyperlink ref="I143" r:id="rId476" display="https://www.facebook.com/dodon.igor1/"/>
    <hyperlink ref="V143" r:id="rId477" display="https://vk.com/dodonigor"/>
    <hyperlink ref="C144" r:id="rId478" display="https://en.wikipedia.org/wiki/Mohamed_Abdullahi_Mohamed"/>
    <hyperlink ref="K144" r:id="rId479" display="https://twitter.com/M_Farmaajo"/>
    <hyperlink ref="C145" r:id="rId480" display="https://en.wikipedia.org/wiki/Lee_Nak-yeon"/>
    <hyperlink ref="I145" r:id="rId481" display="https://www.facebook.com/21nylee/"/>
    <hyperlink ref="K145" r:id="rId482" display="https://twitter.com/nylee21"/>
    <hyperlink ref="C146" r:id="rId483" display="https://en.wikipedia.org/wiki/Alain_Berset"/>
    <hyperlink ref="I146" r:id="rId484" display="https://www.facebook.com/BersetAlain/"/>
    <hyperlink ref="K146" r:id="rId485" display="https://twitter.com/alain_berset"/>
    <hyperlink ref="O146" r:id="rId486" display="https://www.instagram.com/alain.berset/"/>
    <hyperlink ref="C147" r:id="rId487" display="https://en.wikipedia.org/wiki/Karen_Karapetyan"/>
    <hyperlink ref="I147" r:id="rId488" display="https://www.facebook.com/Karen.Karapetyan/"/>
    <hyperlink ref="O147" r:id="rId489" display="https://www.instagram.com/karapetyan_pm/"/>
    <hyperlink ref="C148" r:id="rId490" display="https://en.wikipedia.org/wiki/Ilir_Meta"/>
    <hyperlink ref="I148" r:id="rId491" display="https://www.facebook.com/ilirmetaj/"/>
    <hyperlink ref="C149" r:id="rId492" display="https://en.wikipedia.org/wiki/Andrej_Plenkovi%C4%87"/>
    <hyperlink ref="I149" r:id="rId493" display="https://www.facebook.com/andrej.plenkovic.rh/"/>
    <hyperlink ref="K149" r:id="rId494" display="https://twitter.com/AndrejPlenkovic"/>
    <hyperlink ref="C150" r:id="rId495" display="https://en.wikipedia.org/wiki/Ian_Khama"/>
    <hyperlink ref="I150" r:id="rId496" display="https://www.facebook.com/Seretse-Khama-Ian-Khama-667630409972128/"/>
    <hyperlink ref="C151" r:id="rId497" display="https://en.wikipedia.org/wiki/Julie_Payette"/>
    <hyperlink ref="I151" r:id="rId498" display="https://www.facebook.com/GGJuliePayette/"/>
    <hyperlink ref="K151" r:id="rId499" display="https://twitter.com/GGJuliePayette"/>
    <hyperlink ref="C152" r:id="rId500" display="https://en.wikipedia.org/wiki/Philippe_of_Belgium"/>
    <hyperlink ref="K152" r:id="rId501" display="https://twitter.com/monarchiebe"/>
    <hyperlink ref="C153" r:id="rId502" display="https://en.wikipedia.org/wiki/Isma%C3%AFl_Omar_Guelleh"/>
    <hyperlink ref="I153" r:id="rId503" display="https://www.facebook.com/PAGEOFFICIELLEIOG/"/>
    <hyperlink ref="K153" r:id="rId504" display="https://twitter.com/IsmailOguelleh"/>
    <hyperlink ref="C154" r:id="rId505" display="https://en.wikipedia.org/wiki/Ant%C3%B3nio_Costa"/>
    <hyperlink ref="K154" r:id="rId506" display="https://twitter.com/antoniocostapm"/>
    <hyperlink ref="O154" r:id="rId507" display="https://www.instagram.com/antoniocostapm/"/>
    <hyperlink ref="C155" r:id="rId508" display="https://en.wikipedia.org/wiki/Halimah_Yacob"/>
    <hyperlink ref="I155" r:id="rId509" display="https://www.facebook.com/halimahyacob/"/>
    <hyperlink ref="O155" r:id="rId510" display="https://www.instagram.com/halimahyacob/"/>
    <hyperlink ref="C156" r:id="rId511" display="https://en.wikipedia.org/wiki/Michael_D._Higgins"/>
    <hyperlink ref="I156" r:id="rId512" display="https://www.facebook.com/PresidentIRL/"/>
    <hyperlink ref="K156" r:id="rId513" display="https://twitter.com/PresidentIRL"/>
    <hyperlink ref="C157" r:id="rId514" display="https://en.wikipedia.org/wiki/Kersti_Kaljulaid"/>
    <hyperlink ref="I157" r:id="rId515" display="https://www.facebook.com/KerstiKaljulaid/"/>
    <hyperlink ref="K157" r:id="rId516" display="https://twitter.com/KerstiKaljulaid"/>
    <hyperlink ref="C158" r:id="rId517" display="https://en.wikipedia.org/wiki/Borut_Pahor"/>
    <hyperlink ref="K158" r:id="rId518" display="https://twitter.com/BorutPahor"/>
    <hyperlink ref="C159" r:id="rId519" display="https://en.wikipedia.org/wiki/Raimonds_V%C4%93jonis"/>
    <hyperlink ref="I159" r:id="rId520" display="https://www.facebook.com/RaimondsVejonis/"/>
    <hyperlink ref="K159" r:id="rId521" display="https://twitter.com/Rigas_pils"/>
    <hyperlink ref="C160" r:id="rId522" display="https://en.wikipedia.org/wiki/Frank-Walter_Steinmeier"/>
    <hyperlink ref="I160" r:id="rId523" display="https://www.facebook.com/Bundespraesident.Steinmeier/"/>
    <hyperlink ref="R160" r:id="rId524" display="https://www.youtube.com/channel/UC4fI8q0yj_gkonQlKy_J2Gw"/>
    <hyperlink ref="C161" r:id="rId525" display="https://en.wikipedia.org/wiki/Patsy_Reddy"/>
    <hyperlink ref="I161" r:id="rId526" display="https://www.facebook.com/GovernorGeneralNewZealand/"/>
    <hyperlink ref="C162" r:id="rId527" display="https://en.wikipedia.org/wiki/Miro_Cerar"/>
    <hyperlink ref="I162" r:id="rId528" display="https://www.facebook.com/mirocerar.SMC/"/>
    <hyperlink ref="K162" r:id="rId529" display="https://twitter.com/MiroCerar"/>
    <hyperlink ref="C163" r:id="rId530" display="https://en.wikipedia.org/wiki/Roosevelt_Skerrit"/>
    <hyperlink ref="I163" r:id="rId531" display="https://www.facebook.com/SupportRooseveltSkerrit/"/>
    <hyperlink ref="C164" r:id="rId532" display="https://en.wikipedia.org/wiki/Jack_Guy_Lafontant"/>
    <hyperlink ref="I164" r:id="rId533" display="https://www.facebook.com/jglafontant/"/>
    <hyperlink ref="K164" r:id="rId534" display="https://twitter.com/LafontantGuy"/>
    <hyperlink ref="C165" r:id="rId535" display="https://en.wikipedia.org/wiki/Frank_Bainimarama"/>
    <hyperlink ref="K165" r:id="rId536" display="https://twitter.com/FijiPM"/>
    <hyperlink ref="C166" r:id="rId537" display="https://en.wikipedia.org/wiki/Pavel_Filip"/>
    <hyperlink ref="I166" r:id="rId538" display="https://www.facebook.com/GuvernulRepubliciiMoldova/"/>
    <hyperlink ref="C167" r:id="rId539" display="https://en.wikipedia.org/wiki/Johann_Schneider-Ammann"/>
    <hyperlink ref="K167" r:id="rId540" display="https://twitter.com/_BR_JSA"/>
    <hyperlink ref="C168" r:id="rId541" display="https://en.wikipedia.org/wiki/Allen_Chastanet"/>
    <hyperlink ref="I168" r:id="rId542" display="https://www.facebook.com/allenmchastanet/"/>
    <hyperlink ref="C169" r:id="rId543" display="https://en.wikipedia.org/wiki/Bjarni_Benediktsson_(born_1970)"/>
    <hyperlink ref="I169" r:id="rId544" display="https://www.facebook.com/bjarni.benediktsson.5/"/>
    <hyperlink ref="K169" r:id="rId545" display="https://twitter.com/Bjarni_Ben"/>
    <hyperlink ref="C170" r:id="rId546" display="https://en.wikipedia.org/wiki/Peter_Cosgrove"/>
    <hyperlink ref="I170" r:id="rId547" display="https://www.facebook.com/GovernorGeneralAustralia/"/>
    <hyperlink ref="C171" r:id="rId548" display="https://en.wikipedia.org/wiki/Adama_Barrow"/>
    <hyperlink ref="I171" r:id="rId549" display="https://www.facebook.com/Barrow-PORG-189258704928602/"/>
    <hyperlink ref="C172" r:id="rId550" display="https://en.wikipedia.org/wiki/Mihai_Tudose"/>
    <hyperlink ref="I172" r:id="rId551" display="https://www.facebook.com/MihaiTudosePM/"/>
    <hyperlink ref="C173" r:id="rId552" display="https://en.wikipedia.org/wiki/Ralph_Gonsalves"/>
    <hyperlink ref="I173" r:id="rId553" display="https://www.facebook.com/comradegonsalves/"/>
    <hyperlink ref="C174" r:id="rId554" display="https://en.wikipedia.org/wiki/Sergio_Mattarella"/>
    <hyperlink ref="R174" r:id="rId555" display="https://www.youtube.com/user/presidenzarepubblica"/>
    <hyperlink ref="C175" r:id="rId556" display="https://en.wikipedia.org/wiki/J%C3%BCri_Ratas"/>
    <hyperlink ref="I175" r:id="rId557" display="https://www.facebook.com/ratasjuri/"/>
    <hyperlink ref="K175" r:id="rId558" display="https://twitter.com/ratasjuri"/>
    <hyperlink ref="C176" r:id="rId559" display="https://en.wikipedia.org/wiki/Ignazio_Cassis"/>
    <hyperlink ref="I176" r:id="rId560" display="https://www.facebook.com/ignaziocassis/"/>
    <hyperlink ref="K176" r:id="rId561" display="https://twitter.com/ignaziocassis"/>
    <hyperlink ref="C177" r:id="rId562" display="https://en.wikipedia.org/wiki/Danny_Faure"/>
    <hyperlink ref="I177" r:id="rId563" display="https://www.facebook.com/DannyARFaure/"/>
    <hyperlink ref="C178" r:id="rId564" display="https://en.wikipedia.org/wiki/Hilda_Heine"/>
    <hyperlink ref="K178" r:id="rId565" display="https://twitter.com/President_Heine"/>
    <hyperlink ref="C179" r:id="rId566" display="https://en.wikipedia.org/wiki/Timothy_Harris"/>
    <hyperlink ref="I179" r:id="rId567" display="https://www.facebook.com/pmharriskn/"/>
    <hyperlink ref="C180" r:id="rId568" display="https://en.wikipedia.org/wiki/Ahmed_Ouyahia"/>
    <hyperlink ref="C181" r:id="rId569" display="https://en.wikipedia.org/wiki/Joan_Enric_Vives_Sic%C3%ADlia"/>
    <hyperlink ref="C182" r:id="rId570" display="https://en.wikipedia.org/wiki/Antoni_Mart%C3%AD"/>
    <hyperlink ref="C183" r:id="rId571" display="https://en.wikipedia.org/wiki/Jo%C3%A3o_Louren%C3%A7o"/>
    <hyperlink ref="C184" r:id="rId572" display="https://en.wikipedia.org/wiki/Rodney_Williams_(governor-general)"/>
    <hyperlink ref="C185" r:id="rId573" display="https://en.wikipedia.org/wiki/Gaston_Browne"/>
    <hyperlink ref="C186" r:id="rId574" display="https://en.wikipedia.org/wiki/Serzh_Sargsyan"/>
    <hyperlink ref="C187" r:id="rId575" display="https://en.wikipedia.org/wiki/Artur_Rasizade"/>
    <hyperlink ref="C188" r:id="rId576" display="https://en.wikipedia.org/wiki/Hubert_Minnis"/>
    <hyperlink ref="C189" r:id="rId577" display="https://en.wikipedia.org/wiki/Marguerite_Pindling"/>
    <hyperlink ref="C190" r:id="rId578" display="https://en.wikipedia.org/wiki/Hamad_bin_Isa_Al_Khalifa"/>
    <hyperlink ref="C191" r:id="rId579" display="https://en.wikipedia.org/wiki/Khalifa_bin_Salman_Al_Khalifa"/>
    <hyperlink ref="C192" r:id="rId580" display="https://en.wikipedia.org/wiki/Sheikh_Hasina"/>
    <hyperlink ref="C193" r:id="rId581" display="https://en.wikipedia.org/wiki/Abdul_Hamid_(politician)"/>
    <hyperlink ref="C194" r:id="rId582" display="https://en.wikipedia.org/wiki/Sandra_Mason"/>
    <hyperlink ref="C195" r:id="rId583" display="https://en.wikipedia.org/wiki/Freundel_Stuart"/>
    <hyperlink ref="C196" r:id="rId584" display="https://en.wikipedia.org/wiki/Andrei_Kobyakov"/>
    <hyperlink ref="C197" r:id="rId585" display="https://en.wikipedia.org/wiki/Alexander_Lukashenko"/>
    <hyperlink ref="C198" r:id="rId586" display="https://en.wikipedia.org/wiki/Colville_Young"/>
    <hyperlink ref="C199" r:id="rId587" display="https://en.wikipedia.org/wiki/Dean_Barrow"/>
    <hyperlink ref="C200" r:id="rId588" display="https://en.wikipedia.org/wiki/Valentin_Inzko"/>
    <hyperlink ref="C201" r:id="rId589" display="https://en.wikipedia.org/wiki/Mladen_Ivani%C4%87"/>
    <hyperlink ref="C202" r:id="rId590" display="https://en.wikipedia.org/wiki/Dragan_%C4%8Covi%C4%87"/>
    <hyperlink ref="C203" r:id="rId591" display="https://en.wikipedia.org/wiki/Denis_Zvizdi%C4%87"/>
    <hyperlink ref="C204" r:id="rId592" display="https://en.wikipedia.org/wiki/Bakir_Izetbegovi%C4%87"/>
    <hyperlink ref="C205" r:id="rId593" display="https://en.wikipedia.org/wiki/Hassanal_Bolkiah"/>
    <hyperlink ref="C206" r:id="rId594" display="https://en.wikipedia.org/wiki/Rumen_Radev"/>
    <hyperlink ref="C207" r:id="rId595" display="https://en.wikipedia.org/wiki/Boyko_Borisov"/>
    <hyperlink ref="C208" r:id="rId596" display="https://en.wikipedia.org/wiki/Roch_Marc_Christian_Kabor%C3%A9"/>
    <hyperlink ref="C209" r:id="rId597" display="https://en.wikipedia.org/wiki/Paul_Kaba_Thieba"/>
    <hyperlink ref="C210" r:id="rId598" display="https://en.wikipedia.org/wiki/Ulisses_Correia_e_Silva"/>
    <hyperlink ref="C211" r:id="rId599" display="https://en.wikipedia.org/wiki/Jorge_Carlos_Fonseca"/>
    <hyperlink ref="C212" r:id="rId600" display="https://en.wikipedia.org/wiki/Norodom_Sihamoni"/>
    <hyperlink ref="C213" r:id="rId601" display="https://en.wikipedia.org/wiki/Phil%C3%A9mon_Yang"/>
    <hyperlink ref="C214" r:id="rId602" display="https://en.wikipedia.org/wiki/Paul_Biya"/>
    <hyperlink ref="C215" r:id="rId603" display="https://en.wikipedia.org/wiki/Simplice_Sarandji"/>
    <hyperlink ref="C216" r:id="rId604" display="https://en.wikipedia.org/wiki/Faustin-Archange_Touad%C3%A9ra"/>
    <hyperlink ref="C217" r:id="rId605" display="https://en.wikipedia.org/wiki/Idriss_D%C3%A9by"/>
    <hyperlink ref="C218" r:id="rId606" display="https://en.wikipedia.org/wiki/Albert_Pahimi_Padack%C3%A9"/>
    <hyperlink ref="C219" r:id="rId607" display="https://en.wikipedia.org/wiki/Xi_Jinping"/>
    <hyperlink ref="C220" r:id="rId608" display="https://en.wikipedia.org/wiki/Li_Keqiang"/>
    <hyperlink ref="C221" r:id="rId609" display="https://en.wikipedia.org/wiki/Azali_Assoumani"/>
    <hyperlink ref="C222" r:id="rId610" display="https://en.wikipedia.org/wiki/Amadou_Gon_Coulibaly"/>
    <hyperlink ref="C223" r:id="rId611" display="https://en.wikipedia.org/wiki/Alassane_Ouattara"/>
    <hyperlink ref="C224" r:id="rId612" display="https://en.wikipedia.org/wiki/Ra%C3%BAl_Castro"/>
    <hyperlink ref="C225" r:id="rId613" display="https://en.wikipedia.org/wiki/Andrej_Babi%C5%A1"/>
    <hyperlink ref="C226" r:id="rId614" display="https://en.wikipedia.org/wiki/Joseph_Kabila"/>
    <hyperlink ref="C227" r:id="rId615" display="https://en.wikipedia.org/wiki/Bruno_Tshibala"/>
    <hyperlink ref="C228" r:id="rId616" display="https://en.wikipedia.org/wiki/Abdoulkader_Kamil_Mohamed"/>
    <hyperlink ref="C229" r:id="rId617" display="https://en.wikipedia.org/wiki/Charles_Savarin"/>
    <hyperlink ref="C230" r:id="rId618" display="https://en.wikipedia.org/wiki/Sherif_Ismail"/>
    <hyperlink ref="C231" r:id="rId619" display="https://en.wikipedia.org/wiki/Teodoro_Obiang_Nguema_Mbasogo"/>
    <hyperlink ref="C232" r:id="rId620" display="https://en.wikipedia.org/wiki/Francisco_Pascual_Obama_Asue"/>
    <hyperlink ref="C233" r:id="rId621" display="https://en.wikipedia.org/wiki/Isaias_Afwerki"/>
    <hyperlink ref="C234" r:id="rId622" display="https://en.wikipedia.org/wiki/Mulatu_Teshome"/>
    <hyperlink ref="C235" r:id="rId623" display="https://en.wikipedia.org/wiki/Hailemariam_Desalegn"/>
    <hyperlink ref="C236" r:id="rId624" display="https://en.wikipedia.org/wiki/George_Konrote"/>
    <hyperlink ref="C237" r:id="rId625" display="https://en.wikipedia.org/wiki/Juha_Sipil%C3%A4"/>
    <hyperlink ref="C238" r:id="rId626" display="https://en.wikipedia.org/wiki/Emmanuel_Issoze-Ngondet"/>
    <hyperlink ref="C239" r:id="rId627" display="https://en.wikipedia.org/wiki/Prokopis_Pavlopoulos"/>
    <hyperlink ref="C240" r:id="rId628" display="https://en.wikipedia.org/wiki/Keith_Mitchell"/>
    <hyperlink ref="C241" r:id="rId629" display="https://en.wikipedia.org/wiki/C%C3%A9cile_La_Grenade"/>
    <hyperlink ref="C242" r:id="rId630" display="https://en.wikipedia.org/wiki/Mamady_Youla"/>
    <hyperlink ref="C243" r:id="rId631" display="https://en.wikipedia.org/wiki/Umaro_Sissoco_Embal%C3%B3"/>
    <hyperlink ref="C244" r:id="rId632" display="https://en.wikipedia.org/wiki/Jos%C3%A9_M%C3%A1rio_Vaz"/>
    <hyperlink ref="C245" r:id="rId633" display="https://en.wikipedia.org/wiki/Moses_Nagamootoo"/>
    <hyperlink ref="C246" r:id="rId634" display="https://en.wikipedia.org/wiki/David_A._Granger"/>
    <hyperlink ref="C247" r:id="rId635" display="https://en.wikipedia.org/wiki/J%C3%A1nos_%C3%81der"/>
    <hyperlink ref="C248" r:id="rId636" display="https://en.wikipedia.org/wiki/Gu%C3%B0ni_Th._J%C3%B3hannesson"/>
    <hyperlink ref="C249" r:id="rId637" display="https://en.wikipedia.org/wiki/Ali_Khamenei"/>
    <hyperlink ref="C250" r:id="rId638" display="https://en.wikipedia.org/wiki/Fuad_Masum"/>
    <hyperlink ref="C251" r:id="rId639" display="https://en.wikipedia.org/wiki/Patrick_Allen_(governor-general)"/>
    <hyperlink ref="C252" r:id="rId640" display="https://en.wikipedia.org/wiki/Akihito"/>
    <hyperlink ref="C253" r:id="rId641" display="https://en.wikipedia.org/wiki/Hani_Al-Mulki"/>
    <hyperlink ref="C254" r:id="rId642" display="https://en.wikipedia.org/wiki/Abdullah_II_of_Jordan"/>
    <hyperlink ref="C255" r:id="rId643" display="https://en.wikipedia.org/wiki/Nursultan_Nazarbayev"/>
    <hyperlink ref="C256" r:id="rId644" display="https://en.wikipedia.org/wiki/Bakhytzhan_Sagintayev"/>
    <hyperlink ref="C257" r:id="rId645" display="https://en.wikipedia.org/wiki/Taneti_Mamau"/>
    <hyperlink ref="C258" r:id="rId646" display="https://en.wikipedia.org/wiki/Sabah_Al-Ahmad_Al-Jaber_Al-Sabah"/>
    <hyperlink ref="C259" r:id="rId647" display="https://en.wikipedia.org/wiki/Jaber_Al-Mubarak_Al-Hamad_Al-Sabah"/>
    <hyperlink ref="C260" r:id="rId648" display="https://en.wikipedia.org/wiki/Sooronbay_Jeenbekov"/>
    <hyperlink ref="C261" r:id="rId649" display="https://en.wikipedia.org/wiki/Sapar_Isakov"/>
    <hyperlink ref="C262" r:id="rId650" display="https://en.wikipedia.org/wiki/Thongloun_Sisoulith"/>
    <hyperlink ref="C263" r:id="rId651" display="https://en.wikipedia.org/wiki/Bounnhang_Vorachith"/>
    <hyperlink ref="C264" r:id="rId652" display="https://en.wikipedia.org/wiki/M%C4%81ris_Ku%C4%8Dinskis"/>
    <hyperlink ref="C265" r:id="rId653" display="https://en.wikipedia.org/wiki/Tom_Thabane"/>
    <hyperlink ref="C266" r:id="rId654" display="https://en.wikipedia.org/wiki/Letsie_III_of_Lesotho"/>
    <hyperlink ref="C267" r:id="rId655" display="https://en.wikipedia.org/wiki/Ellen_Johnson_Sirleaf"/>
    <hyperlink ref="C268" r:id="rId656" display="https://en.wikipedia.org/wiki/Fayez_al-Sarraj"/>
    <hyperlink ref="C269" r:id="rId657" display="https://en.wikipedia.org/wiki/Hans-Adam_II,_Prince_of_Liechtenstein"/>
    <hyperlink ref="C270" r:id="rId658" display="https://en.wikipedia.org/wiki/Alois,_Hereditary_Prince_of_Liechtenstein"/>
    <hyperlink ref="C271" r:id="rId659" display="https://en.wikipedia.org/wiki/Adrian_Hasler"/>
    <hyperlink ref="C272" r:id="rId660" display="https://en.wikipedia.org/wiki/Saulius_Skvernelis"/>
    <hyperlink ref="C273" r:id="rId661" display="https://en.wikipedia.org/wiki/Henri,_Grand_Duke_of_Luxembourg"/>
    <hyperlink ref="C274" r:id="rId662" display="https://en.wikipedia.org/wiki/Gjorge_Ivanov"/>
    <hyperlink ref="C275" r:id="rId663" display="https://en.wikipedia.org/wiki/Olivier_Mahafaly_Solonandrasana"/>
    <hyperlink ref="C276" r:id="rId664" display="https://en.wikipedia.org/wiki/Hery_Rajaonarimampianina"/>
    <hyperlink ref="C277" r:id="rId665" display="https://en.wikipedia.org/wiki/Peter_Mutharika"/>
    <hyperlink ref="C278" r:id="rId666" display="https://en.wikipedia.org/wiki/Muhammad_V_of_Kelantan"/>
    <hyperlink ref="C279" r:id="rId667" display="https://en.wikipedia.org/wiki/Abdulla_Yameen"/>
    <hyperlink ref="C280" r:id="rId668" display="https://en.wikipedia.org/wiki/Ibrahim_Boubacar_Ke%C3%AFta"/>
    <hyperlink ref="C281" r:id="rId669" display="https://en.wikipedia.org/wiki/Abdoulaye_Idrissa_Ma%C3%AFga"/>
    <hyperlink ref="C282" r:id="rId670" display="https://en.wikipedia.org/wiki/Yahya_Ould_Hademine"/>
    <hyperlink ref="C283" r:id="rId671" display="https://en.wikipedia.org/wiki/Mohamed_Ould_Abdel_Aziz"/>
    <hyperlink ref="C284" r:id="rId672" display="https://en.wikipedia.org/wiki/Pravind_Jugnauth"/>
    <hyperlink ref="C285" r:id="rId673" display="https://en.wikipedia.org/wiki/Ameenah_Gurib"/>
    <hyperlink ref="C286" r:id="rId674" display="https://en.wikipedia.org/wiki/Peter_M._Christian"/>
    <hyperlink ref="C287" r:id="rId675" display="https://en.wikipedia.org/wiki/Serge_Telle"/>
    <hyperlink ref="C288" r:id="rId676" display="https://en.wikipedia.org/wiki/Albert_II,_Prince_of_Monaco"/>
    <hyperlink ref="C289" r:id="rId677" display="https://en.wikipedia.org/wiki/Ukhnaagiin_Kh%C3%BCrels%C3%BCkh"/>
    <hyperlink ref="C290" r:id="rId678" display="https://en.wikipedia.org/wiki/Filip_Vujanovi%C4%87"/>
    <hyperlink ref="C291" r:id="rId679" display="https://en.wikipedia.org/wiki/Du%C5%A1ko_Markovi%C4%87"/>
    <hyperlink ref="C292" r:id="rId680" display="https://en.wikipedia.org/wiki/Mohammed_VI_of_Morocco"/>
    <hyperlink ref="C293" r:id="rId681" display="https://en.wikipedia.org/wiki/Filipe_Nyusi"/>
    <hyperlink ref="C294" r:id="rId682" display="https://en.wikipedia.org/wiki/Carlos_Agostinho_do_Ros%C3%A1rio"/>
    <hyperlink ref="C295" r:id="rId683" display="https://en.wikipedia.org/wiki/Htin_Kyaw"/>
    <hyperlink ref="C296" r:id="rId684" display="https://en.wikipedia.org/wiki/Saara_Kuugongelwa"/>
    <hyperlink ref="C297" r:id="rId685" display="https://en.wikipedia.org/wiki/Hage_Geingob"/>
    <hyperlink ref="C298" r:id="rId686" display="https://en.wikipedia.org/wiki/Baron_Waqa"/>
    <hyperlink ref="C299" r:id="rId687" display="https://en.wikipedia.org/wiki/Bidhya_Devi_Bhandari"/>
    <hyperlink ref="C300" r:id="rId688" display="https://en.wikipedia.org/wiki/Daniel_Ortega"/>
    <hyperlink ref="C301" r:id="rId689" display="https://en.wikipedia.org/wiki/Mahamadou_Issoufou"/>
    <hyperlink ref="C302" r:id="rId690" display="https://en.wikipedia.org/wiki/Brigi_Rafini"/>
    <hyperlink ref="C303" r:id="rId691" display="https://en.wikipedia.org/wiki/Pak_Pong-ju"/>
    <hyperlink ref="C304" r:id="rId692" display="https://en.wikipedia.org/wiki/Kim_Yong-nam"/>
    <hyperlink ref="C305" r:id="rId693" display="https://en.wikipedia.org/wiki/Kim_Jong-un"/>
    <hyperlink ref="C306" r:id="rId694" display="https://en.wikipedia.org/wiki/Qaboos_bin_Said_al_Said"/>
    <hyperlink ref="C307" r:id="rId695" display="https://en.wikipedia.org/wiki/Shahid_Khaqan_Abbasi"/>
    <hyperlink ref="C308" r:id="rId696" display="https://en.wikipedia.org/wiki/Mamnoon_Hussain"/>
    <hyperlink ref="C309" r:id="rId697" display="https://en.wikipedia.org/wiki/Tommy_Remengesau"/>
    <hyperlink ref="C310" r:id="rId698" display="https://en.wikipedia.org/wiki/Bob_Dadae"/>
    <hyperlink ref="C311" r:id="rId699" display="https://en.wikipedia.org/wiki/Peter_O%27Neill"/>
    <hyperlink ref="C312" r:id="rId700" display="https://en.wikipedia.org/wiki/Marcelo_Rebelo_de_Sousa"/>
    <hyperlink ref="C313" r:id="rId701" display="https://en.wikipedia.org/wiki/Tamim_bin_Hamad_Al_Thani"/>
    <hyperlink ref="C314" r:id="rId702" display="https://en.wikipedia.org/wiki/Abdullah_bin_Nasser_bin_Khalifa_Al_Thani"/>
    <hyperlink ref="C315" r:id="rId703" display="https://en.wikipedia.org/wiki/Denis_Sassou_Nguesso"/>
    <hyperlink ref="C316" r:id="rId704" display="https://en.wikipedia.org/wiki/Cl%C3%A9ment_Mouamba"/>
    <hyperlink ref="C317" r:id="rId705" display="https://en.wikipedia.org/wiki/Vladimir_Putin"/>
    <hyperlink ref="C318" r:id="rId706" display="https://en.wikipedia.org/wiki/%C3%89douard_Ngirente"/>
    <hyperlink ref="C319" r:id="rId707" display="https://en.wikipedia.org/wiki/Tapley_Seaton"/>
    <hyperlink ref="C320" r:id="rId708" display="https://en.wikipedia.org/wiki/Pearlette_Louisy"/>
    <hyperlink ref="C321" r:id="rId709" display="https://en.wikipedia.org/wiki/Frederick_Ballantyne"/>
    <hyperlink ref="C322" r:id="rId710" display="https://en.wikipedia.org/wiki/Va%27aletoa_Sualauvi_II"/>
    <hyperlink ref="C323" r:id="rId711" display="https://en.wikipedia.org/wiki/Tuilaepa_Aiono_Sailele_Malielegaoi"/>
    <hyperlink ref="C324" r:id="rId712" display="https://en.wikipedia.org/wiki/Matteo_Fiorini"/>
    <hyperlink ref="C325" r:id="rId713" display="https://en.wikipedia.org/wiki/Enrico_Carattoni"/>
    <hyperlink ref="C326" r:id="rId714" display="https://en.wikipedia.org/wiki/Patrice_Trovoada"/>
    <hyperlink ref="C327" r:id="rId715" display="https://en.wikipedia.org/wiki/Evaristo_Carvalho"/>
    <hyperlink ref="C328" r:id="rId716" display="https://en.wikipedia.org/wiki/Mahammed_Dionne"/>
    <hyperlink ref="C329" r:id="rId717" display="https://en.wikipedia.org/wiki/Ana_Brnabi%C4%87"/>
    <hyperlink ref="C330" r:id="rId718" display="https://en.wikipedia.org/wiki/Ernest_Bai_Koroma"/>
    <hyperlink ref="C331" r:id="rId719" display="https://en.wikipedia.org/wiki/Robert_Fico"/>
    <hyperlink ref="C332" r:id="rId720" display="https://en.wikipedia.org/wiki/Frank_Kabui"/>
    <hyperlink ref="C333" r:id="rId721" display="https://en.wikipedia.org/wiki/Rick_Houenipwela"/>
    <hyperlink ref="C334" r:id="rId722" display="https://en.wikipedia.org/wiki/Hassan_Ali_Khayre"/>
    <hyperlink ref="C335" r:id="rId723" display="https://en.wikipedia.org/wiki/Jacob_Zuma"/>
    <hyperlink ref="C336" r:id="rId724" display="https://en.wikipedia.org/wiki/Salva_Kiir_Mayardit"/>
    <hyperlink ref="C337" r:id="rId725" display="https://en.wikipedia.org/wiki/Omar_al-Bashir"/>
    <hyperlink ref="C338" r:id="rId726" display="https://en.wikipedia.org/wiki/Bakri_Hassan_Saleh"/>
    <hyperlink ref="C339" r:id="rId727" display="https://en.wikipedia.org/wiki/D%C3%A9si_Bouterse"/>
    <hyperlink ref="C340" r:id="rId728" display="https://en.wikipedia.org/wiki/Mswati_III"/>
    <hyperlink ref="C341" r:id="rId729" display="https://en.wikipedia.org/wiki/Barnabas_Sibusiso_Dlamini"/>
    <hyperlink ref="C342" r:id="rId730" display="https://en.wikipedia.org/wiki/Ueli_Maurer"/>
    <hyperlink ref="C343" r:id="rId731" display="https://en.wikipedia.org/wiki/Simonetta_Sommaruga"/>
    <hyperlink ref="C344" r:id="rId732" display="https://en.wikipedia.org/wiki/Guy_Parmelin"/>
    <hyperlink ref="C345" r:id="rId733" display="https://en.wikipedia.org/wiki/Doris_Leuthard"/>
    <hyperlink ref="C346" r:id="rId734" display="https://en.wikipedia.org/wiki/Imad_Khamis"/>
    <hyperlink ref="C347" r:id="rId735" display="https://en.wikipedia.org/wiki/Bashar_al-Assad"/>
    <hyperlink ref="C348" r:id="rId736" display="https://en.wikipedia.org/wiki/Kokhir_Rasulzoda"/>
    <hyperlink ref="C349" r:id="rId737" display="https://en.wikipedia.org/wiki/Emomali_Rahmon"/>
    <hyperlink ref="C350" r:id="rId738" display="https://en.wikipedia.org/wiki/Kassim_Majaliwa"/>
    <hyperlink ref="C351" r:id="rId739" display="https://en.wikipedia.org/wiki/Prayut_Chan-o-cha"/>
    <hyperlink ref="C352" r:id="rId740" display="https://en.wikipedia.org/wiki/Vajiralongkorn"/>
    <hyperlink ref="C353" r:id="rId741" display="https://en.wikipedia.org/wiki/Mari_Alkatiri"/>
    <hyperlink ref="C354" r:id="rId742" display="https://en.wikipedia.org/wiki/Francisco_Guterres"/>
    <hyperlink ref="C355" r:id="rId743" display="https://en.wikipedia.org/wiki/Komi_S%C3%A9lom_Klassou"/>
    <hyperlink ref="C356" r:id="rId744" display="https://en.wikipedia.org/wiki/Faure_Gnassingb%C3%A9"/>
    <hyperlink ref="C357" r:id="rId745" display="https://en.wikipedia.org/wiki/Tupou_VI"/>
    <hyperlink ref="C358" r:id="rId746" display="https://en.wikipedia.org/wiki/%CA%BBAkilisi_P%C5%8Dhiva"/>
    <hyperlink ref="C359" r:id="rId747" display="https://en.wikipedia.org/wiki/Keith_Rowley"/>
    <hyperlink ref="C360" r:id="rId748" display="https://en.wikipedia.org/wiki/Anthony_Carmona"/>
    <hyperlink ref="C361" r:id="rId749" display="https://en.wikipedia.org/wiki/Gurbanguly_Berdimuhamedow"/>
    <hyperlink ref="C362" r:id="rId750" display="https://en.wikipedia.org/wiki/Iakoba_Italeli"/>
    <hyperlink ref="C363" r:id="rId751" display="https://en.wikipedia.org/wiki/Enele_Sopoaga"/>
    <hyperlink ref="C364" r:id="rId752" display="https://en.wikipedia.org/wiki/Ruhakana_Rugunda"/>
    <hyperlink ref="C365" r:id="rId753" display="https://en.wikipedia.org/wiki/Khalifa_bin_Zayed_Al_Nahyan"/>
    <hyperlink ref="C366" r:id="rId754" display="https://en.wikipedia.org/wiki/Tabar%C3%A9_V%C3%A1zquez"/>
    <hyperlink ref="C367" r:id="rId755" display="https://en.wikipedia.org/wiki/Abdulla_Aripov"/>
    <hyperlink ref="C368" r:id="rId756" display="https://en.wikipedia.org/wiki/Tallis_Obed_Moses"/>
    <hyperlink ref="C369" r:id="rId757" display="https://en.wikipedia.org/wiki/Charlot_Salwai"/>
    <hyperlink ref="C370" r:id="rId758" display="https://en.wikipedia.org/wiki/Giuseppe_Bertello"/>
    <hyperlink ref="C371" r:id="rId759" display="https://en.wikipedia.org/wiki/Tr%E1%BA%A7n_%C4%90%E1%BA%A1i_Quang"/>
    <hyperlink ref="C372" r:id="rId760" display="https://en.wikipedia.org/wiki/Nguy%E1%BB%85n_Xu%C3%A2n_Ph%C3%BAc"/>
    <hyperlink ref="C373" r:id="rId761" display="https://en.wikipedia.org/wiki/Nguy%E1%BB%85n_Ph%C3%BA_Tr%E1%BB%8Dng"/>
    <hyperlink ref="C374" r:id="rId762" display="https://en.wikipedia.org/wiki/Emmerson_Mnangagwa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/>
  </sheetViews>
  <sheetFormatPr defaultColWidth="14.42578125" defaultRowHeight="15.75" customHeight="1"/>
  <cols>
    <col min="2" max="3" width="14.42578125" hidden="1"/>
  </cols>
  <sheetData>
    <row r="1" spans="1:6">
      <c r="A1" s="34" t="str">
        <f ca="1">IFERROR(__xludf.DUMMYFUNCTION("IMPORTRANGE(""https://docs.google.com/spreadsheets/d/1ckJJ3xuB1AD2A_eleL2ylLO8h6kp81LlJuDv_26X9ec/edit#gid=1609650237"",""'Pope Francis (Vatican State)'!A:F"")"),"Data is updated daily at 04:00 CET")</f>
        <v>Data is updated daily at 04:00 CET</v>
      </c>
      <c r="B1" s="25"/>
      <c r="C1" s="25"/>
      <c r="D1" s="25"/>
      <c r="E1" s="25"/>
      <c r="F1" s="25"/>
    </row>
    <row r="2" spans="1:6">
      <c r="A2" s="33" t="str">
        <f ca="1">IFERROR(__xludf.DUMMYFUNCTION("""COMPUTED_VALUE"""),"Extra accounts")</f>
        <v>Extra accounts</v>
      </c>
      <c r="B2" s="25"/>
      <c r="C2" s="25"/>
      <c r="D2" s="25"/>
      <c r="E2" s="25"/>
      <c r="F2" s="25"/>
    </row>
    <row r="3" spans="1:6" ht="15.75" customHeight="1">
      <c r="A3" t="str">
        <f ca="1">IFERROR(__xludf.DUMMYFUNCTION("""COMPUTED_VALUE"""),"Profile link")</f>
        <v>Profile link</v>
      </c>
      <c r="B3" t="str">
        <f ca="1">IFERROR(__xludf.DUMMYFUNCTION("""COMPUTED_VALUE"""),"Username")</f>
        <v>Username</v>
      </c>
      <c r="C3" t="str">
        <f ca="1">IFERROR(__xludf.DUMMYFUNCTION("""COMPUTED_VALUE"""),"Follwers Help-file")</f>
        <v>Follwers Help-file</v>
      </c>
      <c r="D3" t="str">
        <f ca="1">IFERROR(__xludf.DUMMYFUNCTION("""COMPUTED_VALUE"""),"Followers")</f>
        <v>Followers</v>
      </c>
      <c r="E3" t="str">
        <f ca="1">IFERROR(__xludf.DUMMYFUNCTION("""COMPUTED_VALUE"""),"SoMe")</f>
        <v>SoMe</v>
      </c>
      <c r="F3" t="str">
        <f ca="1">IFERROR(__xludf.DUMMYFUNCTION("""COMPUTED_VALUE"""),"notes")</f>
        <v>notes</v>
      </c>
    </row>
    <row r="4" spans="1:6" ht="15.75" customHeight="1">
      <c r="A4" s="4" t="str">
        <f ca="1">IFERROR(__xludf.DUMMYFUNCTION("""COMPUTED_VALUE"""),"https://twitter.com/Pontifex_ln")</f>
        <v>https://twitter.com/Pontifex_ln</v>
      </c>
      <c r="B4" t="str">
        <f ca="1">IFERROR(__xludf.DUMMYFUNCTION("""COMPUTED_VALUE"""),"Pontifex_Ln")</f>
        <v>Pontifex_Ln</v>
      </c>
      <c r="C4" t="str">
        <f ca="1">IFERROR(__xludf.DUMMYFUNCTION("""COMPUTED_VALUE"""),"")</f>
        <v/>
      </c>
      <c r="D4" s="5" t="str">
        <f ca="1">IFERROR(__xludf.DUMMYFUNCTION("""COMPUTED_VALUE"""),"#REF!")</f>
        <v>#REF!</v>
      </c>
      <c r="E4" t="str">
        <f ca="1">IFERROR(__xludf.DUMMYFUNCTION("""COMPUTED_VALUE"""),"Twitter")</f>
        <v>Twitter</v>
      </c>
      <c r="F4" t="str">
        <f ca="1">IFERROR(__xludf.DUMMYFUNCTION("""COMPUTED_VALUE"""),"Official account - Latin")</f>
        <v>Official account - Latin</v>
      </c>
    </row>
    <row r="5" spans="1:6" ht="15.75" customHeight="1">
      <c r="A5" s="4" t="str">
        <f ca="1">IFERROR(__xludf.DUMMYFUNCTION("""COMPUTED_VALUE"""),"https://twitter.com/Pontifex_it")</f>
        <v>https://twitter.com/Pontifex_it</v>
      </c>
      <c r="B5" t="str">
        <f ca="1">IFERROR(__xludf.DUMMYFUNCTION("""COMPUTED_VALUE"""),"Pontifex_It")</f>
        <v>Pontifex_It</v>
      </c>
      <c r="C5" t="str">
        <f ca="1">IFERROR(__xludf.DUMMYFUNCTION("""COMPUTED_VALUE"""),"")</f>
        <v/>
      </c>
      <c r="D5" s="5" t="str">
        <f ca="1">IFERROR(__xludf.DUMMYFUNCTION("""COMPUTED_VALUE"""),"4.88M")</f>
        <v>4.88M</v>
      </c>
      <c r="E5" t="str">
        <f ca="1">IFERROR(__xludf.DUMMYFUNCTION("""COMPUTED_VALUE"""),"Twitter")</f>
        <v>Twitter</v>
      </c>
      <c r="F5" t="str">
        <f ca="1">IFERROR(__xludf.DUMMYFUNCTION("""COMPUTED_VALUE"""),"Official account - Italian")</f>
        <v>Official account - Italian</v>
      </c>
    </row>
    <row r="6" spans="1:6" ht="15.75" customHeight="1">
      <c r="A6" s="4" t="str">
        <f ca="1">IFERROR(__xludf.DUMMYFUNCTION("""COMPUTED_VALUE"""),"https://twitter.com/Pontifex_ar")</f>
        <v>https://twitter.com/Pontifex_ar</v>
      </c>
      <c r="B6" t="str">
        <f ca="1">IFERROR(__xludf.DUMMYFUNCTION("""COMPUTED_VALUE"""),"Pontifex_Ar")</f>
        <v>Pontifex_Ar</v>
      </c>
      <c r="C6" t="str">
        <f ca="1">IFERROR(__xludf.DUMMYFUNCTION("""COMPUTED_VALUE"""),"")</f>
        <v/>
      </c>
      <c r="D6" s="5" t="str">
        <f ca="1">IFERROR(__xludf.DUMMYFUNCTION("""COMPUTED_VALUE"""),"433K")</f>
        <v>433K</v>
      </c>
      <c r="E6" t="str">
        <f ca="1">IFERROR(__xludf.DUMMYFUNCTION("""COMPUTED_VALUE"""),"Twitter")</f>
        <v>Twitter</v>
      </c>
      <c r="F6" t="str">
        <f ca="1">IFERROR(__xludf.DUMMYFUNCTION("""COMPUTED_VALUE"""),"Official account - Arabic")</f>
        <v>Official account - Arabic</v>
      </c>
    </row>
    <row r="7" spans="1:6" ht="15.75" customHeight="1">
      <c r="A7" s="4" t="str">
        <f ca="1">IFERROR(__xludf.DUMMYFUNCTION("""COMPUTED_VALUE"""),"https://twitter.com/Pontifex_fr")</f>
        <v>https://twitter.com/Pontifex_fr</v>
      </c>
      <c r="B7" t="str">
        <f ca="1">IFERROR(__xludf.DUMMYFUNCTION("""COMPUTED_VALUE"""),"Pontifex_Fr")</f>
        <v>Pontifex_Fr</v>
      </c>
      <c r="C7" t="str">
        <f ca="1">IFERROR(__xludf.DUMMYFUNCTION("""COMPUTED_VALUE"""),"")</f>
        <v/>
      </c>
      <c r="D7" s="5" t="str">
        <f ca="1">IFERROR(__xludf.DUMMYFUNCTION("""COMPUTED_VALUE"""),"1.37M")</f>
        <v>1.37M</v>
      </c>
      <c r="E7" t="str">
        <f ca="1">IFERROR(__xludf.DUMMYFUNCTION("""COMPUTED_VALUE"""),"Twitter")</f>
        <v>Twitter</v>
      </c>
      <c r="F7" t="str">
        <f ca="1">IFERROR(__xludf.DUMMYFUNCTION("""COMPUTED_VALUE"""),"Official account - France")</f>
        <v>Official account - France</v>
      </c>
    </row>
    <row r="8" spans="1:6" ht="15.75" customHeight="1">
      <c r="A8" s="4" t="str">
        <f ca="1">IFERROR(__xludf.DUMMYFUNCTION("""COMPUTED_VALUE"""),"https://twitter.com/Pontifex_pt")</f>
        <v>https://twitter.com/Pontifex_pt</v>
      </c>
      <c r="B8" t="str">
        <f ca="1">IFERROR(__xludf.DUMMYFUNCTION("""COMPUTED_VALUE"""),"Pontifex_Pt")</f>
        <v>Pontifex_Pt</v>
      </c>
      <c r="C8" t="str">
        <f ca="1">IFERROR(__xludf.DUMMYFUNCTION("""COMPUTED_VALUE"""),"")</f>
        <v/>
      </c>
      <c r="D8" s="5" t="str">
        <f ca="1">IFERROR(__xludf.DUMMYFUNCTION("""COMPUTED_VALUE"""),"4.23M")</f>
        <v>4.23M</v>
      </c>
      <c r="E8" t="str">
        <f ca="1">IFERROR(__xludf.DUMMYFUNCTION("""COMPUTED_VALUE"""),"Twitter")</f>
        <v>Twitter</v>
      </c>
      <c r="F8" t="str">
        <f ca="1">IFERROR(__xludf.DUMMYFUNCTION("""COMPUTED_VALUE"""),"Official account - Portuguese")</f>
        <v>Official account - Portuguese</v>
      </c>
    </row>
    <row r="9" spans="1:6" ht="15.75" customHeight="1">
      <c r="A9" s="4" t="str">
        <f ca="1">IFERROR(__xludf.DUMMYFUNCTION("""COMPUTED_VALUE"""),"https://twitter.com/Pontifex_pl")</f>
        <v>https://twitter.com/Pontifex_pl</v>
      </c>
      <c r="B9" t="str">
        <f ca="1">IFERROR(__xludf.DUMMYFUNCTION("""COMPUTED_VALUE"""),"Pontifex_Pl")</f>
        <v>Pontifex_Pl</v>
      </c>
      <c r="C9" t="str">
        <f ca="1">IFERROR(__xludf.DUMMYFUNCTION("""COMPUTED_VALUE"""),"")</f>
        <v/>
      </c>
      <c r="D9" s="5" t="str">
        <f ca="1">IFERROR(__xludf.DUMMYFUNCTION("""COMPUTED_VALUE"""),"1.04M")</f>
        <v>1.04M</v>
      </c>
      <c r="E9" t="str">
        <f ca="1">IFERROR(__xludf.DUMMYFUNCTION("""COMPUTED_VALUE"""),"Twitter")</f>
        <v>Twitter</v>
      </c>
      <c r="F9" t="str">
        <f ca="1">IFERROR(__xludf.DUMMYFUNCTION("""COMPUTED_VALUE"""),"Official account - Polish")</f>
        <v>Official account - Polish</v>
      </c>
    </row>
    <row r="10" spans="1:6" ht="15.75" customHeight="1">
      <c r="A10" s="4" t="str">
        <f ca="1">IFERROR(__xludf.DUMMYFUNCTION("""COMPUTED_VALUE"""),"https://twitter.com/Pontifex_de")</f>
        <v>https://twitter.com/Pontifex_de</v>
      </c>
      <c r="B10" t="str">
        <f ca="1">IFERROR(__xludf.DUMMYFUNCTION("""COMPUTED_VALUE"""),"Pontifex_De")</f>
        <v>Pontifex_De</v>
      </c>
      <c r="C10" t="str">
        <f ca="1">IFERROR(__xludf.DUMMYFUNCTION("""COMPUTED_VALUE"""),"")</f>
        <v/>
      </c>
      <c r="D10" s="5" t="str">
        <f ca="1">IFERROR(__xludf.DUMMYFUNCTION("""COMPUTED_VALUE"""),"637K")</f>
        <v>637K</v>
      </c>
      <c r="E10" t="str">
        <f ca="1">IFERROR(__xludf.DUMMYFUNCTION("""COMPUTED_VALUE"""),"Twitter")</f>
        <v>Twitter</v>
      </c>
      <c r="F10" t="str">
        <f ca="1">IFERROR(__xludf.DUMMYFUNCTION("""COMPUTED_VALUE"""),"Official account - German")</f>
        <v>Official account - German</v>
      </c>
    </row>
    <row r="11" spans="1:6" ht="15.75" customHeight="1">
      <c r="A11" s="4" t="str">
        <f ca="1">IFERROR(__xludf.DUMMYFUNCTION("""COMPUTED_VALUE"""),"https://twitter.com/Pontifex_es")</f>
        <v>https://twitter.com/Pontifex_es</v>
      </c>
      <c r="B11" t="str">
        <f ca="1">IFERROR(__xludf.DUMMYFUNCTION("""COMPUTED_VALUE"""),"Pontifex_Es")</f>
        <v>Pontifex_Es</v>
      </c>
      <c r="C11" t="str">
        <f ca="1">IFERROR(__xludf.DUMMYFUNCTION("""COMPUTED_VALUE"""),"")</f>
        <v/>
      </c>
      <c r="D11" s="5" t="str">
        <f ca="1">IFERROR(__xludf.DUMMYFUNCTION("""COMPUTED_VALUE"""),"17M")</f>
        <v>17M</v>
      </c>
      <c r="E11" t="str">
        <f ca="1">IFERROR(__xludf.DUMMYFUNCTION("""COMPUTED_VALUE"""),"Twitter")</f>
        <v>Twitter</v>
      </c>
      <c r="F11" t="str">
        <f ca="1">IFERROR(__xludf.DUMMYFUNCTION("""COMPUTED_VALUE"""),"Official account - Spanish")</f>
        <v>Official account - Spanish</v>
      </c>
    </row>
    <row r="12" spans="1:6" ht="15.75" customHeight="1">
      <c r="A12" s="4" t="str">
        <f ca="1">IFERROR(__xludf.DUMMYFUNCTION("""COMPUTED_VALUE"""),"https://twitter.com/Pontifex")</f>
        <v>https://twitter.com/Pontifex</v>
      </c>
      <c r="B12" t="str">
        <f ca="1">IFERROR(__xludf.DUMMYFUNCTION("""COMPUTED_VALUE"""),"Pontifex")</f>
        <v>Pontifex</v>
      </c>
      <c r="C12" t="str">
        <f ca="1">IFERROR(__xludf.DUMMYFUNCTION("""COMPUTED_VALUE"""),"")</f>
        <v/>
      </c>
      <c r="D12" s="5" t="str">
        <f ca="1">IFERROR(__xludf.DUMMYFUNCTION("""COMPUTED_VALUE"""),"18M")</f>
        <v>18M</v>
      </c>
      <c r="E12" t="str">
        <f ca="1">IFERROR(__xludf.DUMMYFUNCTION("""COMPUTED_VALUE"""),"Twitter")</f>
        <v>Twitter</v>
      </c>
      <c r="F12" t="str">
        <f ca="1">IFERROR(__xludf.DUMMYFUNCTION("""COMPUTED_VALUE"""),"Official account - English (Main)")</f>
        <v>Official account - English (Main)</v>
      </c>
    </row>
    <row r="13" spans="1:6" ht="15.75" customHeight="1">
      <c r="A13" t="str">
        <f ca="1">IFERROR(__xludf.DUMMYFUNCTION("""COMPUTED_VALUE"""),"")</f>
        <v/>
      </c>
      <c r="B13" t="str">
        <f ca="1">IFERROR(__xludf.DUMMYFUNCTION("""COMPUTED_VALUE"""),"")</f>
        <v/>
      </c>
      <c r="C13" t="str">
        <f ca="1">IFERROR(__xludf.DUMMYFUNCTION("""COMPUTED_VALUE"""),"")</f>
        <v/>
      </c>
      <c r="D13" s="3" t="str">
        <f ca="1">IFERROR(__xludf.DUMMYFUNCTION("""COMPUTED_VALUE"""),"")</f>
        <v/>
      </c>
      <c r="E13" t="str">
        <f ca="1">IFERROR(__xludf.DUMMYFUNCTION("""COMPUTED_VALUE"""),"")</f>
        <v/>
      </c>
      <c r="F13" t="str">
        <f ca="1">IFERROR(__xludf.DUMMYFUNCTION("""COMPUTED_VALUE"""),"")</f>
        <v/>
      </c>
    </row>
    <row r="14" spans="1:6" ht="15.75" customHeight="1">
      <c r="A14" t="str">
        <f ca="1">IFERROR(__xludf.DUMMYFUNCTION("""COMPUTED_VALUE"""),"")</f>
        <v/>
      </c>
      <c r="B14" t="str">
        <f ca="1">IFERROR(__xludf.DUMMYFUNCTION("""COMPUTED_VALUE"""),"")</f>
        <v/>
      </c>
      <c r="C14" t="str">
        <f ca="1">IFERROR(__xludf.DUMMYFUNCTION("""COMPUTED_VALUE"""),"")</f>
        <v/>
      </c>
      <c r="D14" s="14" t="str">
        <f ca="1">IFERROR(__xludf.DUMMYFUNCTION("""COMPUTED_VALUE"""),"Total sum of Twitter followers:")</f>
        <v>Total sum of Twitter followers:</v>
      </c>
      <c r="E14" t="str">
        <f ca="1">IFERROR(__xludf.DUMMYFUNCTION("""COMPUTED_VALUE"""),"")</f>
        <v/>
      </c>
      <c r="F14" t="str">
        <f ca="1">IFERROR(__xludf.DUMMYFUNCTION("""COMPUTED_VALUE"""),"")</f>
        <v/>
      </c>
    </row>
    <row r="15" spans="1:6" ht="15.75" customHeight="1">
      <c r="A15" t="str">
        <f ca="1">IFERROR(__xludf.DUMMYFUNCTION("""COMPUTED_VALUE"""),"")</f>
        <v/>
      </c>
      <c r="B15" t="str">
        <f ca="1">IFERROR(__xludf.DUMMYFUNCTION("""COMPUTED_VALUE"""),"")</f>
        <v/>
      </c>
      <c r="C15" t="str">
        <f ca="1">IFERROR(__xludf.DUMMYFUNCTION("""COMPUTED_VALUE"""),"")</f>
        <v/>
      </c>
      <c r="D15" t="str">
        <f ca="1">IFERROR(__xludf.DUMMYFUNCTION("""COMPUTED_VALUE"""),"#REF!")</f>
        <v>#REF!</v>
      </c>
      <c r="E15" t="str">
        <f ca="1">IFERROR(__xludf.DUMMYFUNCTION("""COMPUTED_VALUE"""),"")</f>
        <v/>
      </c>
      <c r="F15" t="str">
        <f ca="1">IFERROR(__xludf.DUMMYFUNCTION("""COMPUTED_VALUE"""),"")</f>
        <v/>
      </c>
    </row>
    <row r="16" spans="1:6" ht="15.75" customHeight="1">
      <c r="A16" t="str">
        <f ca="1">IFERROR(__xludf.DUMMYFUNCTION("""COMPUTED_VALUE"""),"")</f>
        <v/>
      </c>
      <c r="B16" t="str">
        <f ca="1">IFERROR(__xludf.DUMMYFUNCTION("""COMPUTED_VALUE"""),"")</f>
        <v/>
      </c>
      <c r="C16" t="str">
        <f ca="1">IFERROR(__xludf.DUMMYFUNCTION("""COMPUTED_VALUE"""),"")</f>
        <v/>
      </c>
      <c r="D16" t="str">
        <f ca="1">IFERROR(__xludf.DUMMYFUNCTION("""COMPUTED_VALUE"""),"")</f>
        <v/>
      </c>
      <c r="E16" t="str">
        <f ca="1">IFERROR(__xludf.DUMMYFUNCTION("""COMPUTED_VALUE"""),"")</f>
        <v/>
      </c>
      <c r="F16" t="str">
        <f ca="1">IFERROR(__xludf.DUMMYFUNCTION("""COMPUTED_VALUE"""),"")</f>
        <v/>
      </c>
    </row>
    <row r="17" spans="1:6" ht="15.75" customHeight="1">
      <c r="A17" t="str">
        <f ca="1">IFERROR(__xludf.DUMMYFUNCTION("""COMPUTED_VALUE"""),"")</f>
        <v/>
      </c>
      <c r="B17" t="str">
        <f ca="1">IFERROR(__xludf.DUMMYFUNCTION("""COMPUTED_VALUE"""),"")</f>
        <v/>
      </c>
      <c r="C17" t="str">
        <f ca="1">IFERROR(__xludf.DUMMYFUNCTION("""COMPUTED_VALUE"""),"")</f>
        <v/>
      </c>
      <c r="D17" t="str">
        <f ca="1">IFERROR(__xludf.DUMMYFUNCTION("""COMPUTED_VALUE"""),"Sum of extra (Twitter) account followers:")</f>
        <v>Sum of extra (Twitter) account followers:</v>
      </c>
      <c r="E17" t="str">
        <f ca="1">IFERROR(__xludf.DUMMYFUNCTION("""COMPUTED_VALUE"""),"")</f>
        <v/>
      </c>
      <c r="F17" t="str">
        <f ca="1">IFERROR(__xludf.DUMMYFUNCTION("""COMPUTED_VALUE"""),"")</f>
        <v/>
      </c>
    </row>
    <row r="18" spans="1:6" ht="15.75" customHeight="1">
      <c r="A18" t="str">
        <f ca="1">IFERROR(__xludf.DUMMYFUNCTION("""COMPUTED_VALUE"""),"")</f>
        <v/>
      </c>
      <c r="B18" t="str">
        <f ca="1">IFERROR(__xludf.DUMMYFUNCTION("""COMPUTED_VALUE"""),"")</f>
        <v/>
      </c>
      <c r="C18" t="str">
        <f ca="1">IFERROR(__xludf.DUMMYFUNCTION("""COMPUTED_VALUE"""),"")</f>
        <v/>
      </c>
      <c r="D18" t="str">
        <f ca="1">IFERROR(__xludf.DUMMYFUNCTION("""COMPUTED_VALUE"""),"#REF!")</f>
        <v>#REF!</v>
      </c>
      <c r="E18" t="str">
        <f ca="1">IFERROR(__xludf.DUMMYFUNCTION("""COMPUTED_VALUE"""),"")</f>
        <v/>
      </c>
      <c r="F18" t="str">
        <f ca="1">IFERROR(__xludf.DUMMYFUNCTION("""COMPUTED_VALUE"""),"")</f>
        <v/>
      </c>
    </row>
    <row r="19" spans="1:6" ht="15.75" customHeight="1">
      <c r="A19" t="str">
        <f ca="1">IFERROR(__xludf.DUMMYFUNCTION("""COMPUTED_VALUE"""),"")</f>
        <v/>
      </c>
      <c r="B19" t="str">
        <f ca="1">IFERROR(__xludf.DUMMYFUNCTION("""COMPUTED_VALUE"""),"")</f>
        <v/>
      </c>
      <c r="C19" t="str">
        <f ca="1">IFERROR(__xludf.DUMMYFUNCTION("""COMPUTED_VALUE"""),"")</f>
        <v/>
      </c>
      <c r="D19" t="str">
        <f ca="1">IFERROR(__xludf.DUMMYFUNCTION("""COMPUTED_VALUE"""),"")</f>
        <v/>
      </c>
      <c r="E19" t="str">
        <f ca="1">IFERROR(__xludf.DUMMYFUNCTION("""COMPUTED_VALUE"""),"")</f>
        <v/>
      </c>
      <c r="F19" t="str">
        <f ca="1">IFERROR(__xludf.DUMMYFUNCTION("""COMPUTED_VALUE"""),"")</f>
        <v/>
      </c>
    </row>
    <row r="20" spans="1:6" ht="15.75" customHeight="1">
      <c r="A20" t="str">
        <f ca="1">IFERROR(__xludf.DUMMYFUNCTION("""COMPUTED_VALUE"""),"")</f>
        <v/>
      </c>
      <c r="B20" t="str">
        <f ca="1">IFERROR(__xludf.DUMMYFUNCTION("""COMPUTED_VALUE"""),"")</f>
        <v/>
      </c>
      <c r="C20" t="str">
        <f ca="1">IFERROR(__xludf.DUMMYFUNCTION("""COMPUTED_VALUE"""),"")</f>
        <v/>
      </c>
      <c r="D20" t="str">
        <f ca="1">IFERROR(__xludf.DUMMYFUNCTION("""COMPUTED_VALUE"""),"")</f>
        <v/>
      </c>
      <c r="E20" t="str">
        <f ca="1">IFERROR(__xludf.DUMMYFUNCTION("""COMPUTED_VALUE"""),"")</f>
        <v/>
      </c>
      <c r="F20" t="str">
        <f ca="1">IFERROR(__xludf.DUMMYFUNCTION("""COMPUTED_VALUE"""),"")</f>
        <v/>
      </c>
    </row>
    <row r="21" spans="1:6" ht="15.75" customHeight="1">
      <c r="A21" t="str">
        <f ca="1">IFERROR(__xludf.DUMMYFUNCTION("""COMPUTED_VALUE"""),"")</f>
        <v/>
      </c>
      <c r="B21" t="str">
        <f ca="1">IFERROR(__xludf.DUMMYFUNCTION("""COMPUTED_VALUE"""),"")</f>
        <v/>
      </c>
      <c r="C21" t="str">
        <f ca="1">IFERROR(__xludf.DUMMYFUNCTION("""COMPUTED_VALUE"""),"")</f>
        <v/>
      </c>
      <c r="D21" t="str">
        <f ca="1">IFERROR(__xludf.DUMMYFUNCTION("""COMPUTED_VALUE"""),"")</f>
        <v/>
      </c>
      <c r="E21" t="str">
        <f ca="1">IFERROR(__xludf.DUMMYFUNCTION("""COMPUTED_VALUE"""),"")</f>
        <v/>
      </c>
      <c r="F21" t="str">
        <f ca="1">IFERROR(__xludf.DUMMYFUNCTION("""COMPUTED_VALUE"""),"")</f>
        <v/>
      </c>
    </row>
    <row r="22" spans="1:6" ht="15.75" customHeight="1">
      <c r="A22" t="str">
        <f ca="1">IFERROR(__xludf.DUMMYFUNCTION("""COMPUTED_VALUE"""),"")</f>
        <v/>
      </c>
      <c r="B22" t="str">
        <f ca="1">IFERROR(__xludf.DUMMYFUNCTION("""COMPUTED_VALUE"""),"")</f>
        <v/>
      </c>
      <c r="C22" t="str">
        <f ca="1">IFERROR(__xludf.DUMMYFUNCTION("""COMPUTED_VALUE"""),"")</f>
        <v/>
      </c>
      <c r="D22" t="str">
        <f ca="1">IFERROR(__xludf.DUMMYFUNCTION("""COMPUTED_VALUE"""),"")</f>
        <v/>
      </c>
      <c r="E22" t="str">
        <f ca="1">IFERROR(__xludf.DUMMYFUNCTION("""COMPUTED_VALUE"""),"")</f>
        <v/>
      </c>
      <c r="F22" t="str">
        <f ca="1">IFERROR(__xludf.DUMMYFUNCTION("""COMPUTED_VALUE"""),"")</f>
        <v/>
      </c>
    </row>
    <row r="23" spans="1:6" ht="15.75" customHeight="1">
      <c r="A23" t="str">
        <f ca="1">IFERROR(__xludf.DUMMYFUNCTION("""COMPUTED_VALUE"""),"")</f>
        <v/>
      </c>
      <c r="B23" t="str">
        <f ca="1">IFERROR(__xludf.DUMMYFUNCTION("""COMPUTED_VALUE"""),"")</f>
        <v/>
      </c>
      <c r="C23" t="str">
        <f ca="1">IFERROR(__xludf.DUMMYFUNCTION("""COMPUTED_VALUE"""),"")</f>
        <v/>
      </c>
      <c r="D23" t="str">
        <f ca="1">IFERROR(__xludf.DUMMYFUNCTION("""COMPUTED_VALUE"""),"")</f>
        <v/>
      </c>
      <c r="E23" t="str">
        <f ca="1">IFERROR(__xludf.DUMMYFUNCTION("""COMPUTED_VALUE"""),"")</f>
        <v/>
      </c>
      <c r="F23" t="str">
        <f ca="1">IFERROR(__xludf.DUMMYFUNCTION("""COMPUTED_VALUE"""),"")</f>
        <v/>
      </c>
    </row>
    <row r="24" spans="1:6" ht="15.75" customHeight="1">
      <c r="A24" t="str">
        <f ca="1">IFERROR(__xludf.DUMMYFUNCTION("""COMPUTED_VALUE"""),"")</f>
        <v/>
      </c>
      <c r="B24" t="str">
        <f ca="1">IFERROR(__xludf.DUMMYFUNCTION("""COMPUTED_VALUE"""),"")</f>
        <v/>
      </c>
      <c r="C24" t="str">
        <f ca="1">IFERROR(__xludf.DUMMYFUNCTION("""COMPUTED_VALUE"""),"")</f>
        <v/>
      </c>
      <c r="D24" t="str">
        <f ca="1">IFERROR(__xludf.DUMMYFUNCTION("""COMPUTED_VALUE"""),"")</f>
        <v/>
      </c>
      <c r="E24" t="str">
        <f ca="1">IFERROR(__xludf.DUMMYFUNCTION("""COMPUTED_VALUE"""),"")</f>
        <v/>
      </c>
      <c r="F24" t="str">
        <f ca="1">IFERROR(__xludf.DUMMYFUNCTION("""COMPUTED_VALUE"""),"")</f>
        <v/>
      </c>
    </row>
    <row r="25" spans="1:6" ht="15.75" customHeight="1">
      <c r="A25" t="str">
        <f ca="1">IFERROR(__xludf.DUMMYFUNCTION("""COMPUTED_VALUE"""),"")</f>
        <v/>
      </c>
      <c r="B25" t="str">
        <f ca="1">IFERROR(__xludf.DUMMYFUNCTION("""COMPUTED_VALUE"""),"")</f>
        <v/>
      </c>
      <c r="C25" t="str">
        <f ca="1">IFERROR(__xludf.DUMMYFUNCTION("""COMPUTED_VALUE"""),"")</f>
        <v/>
      </c>
      <c r="D25" t="str">
        <f ca="1">IFERROR(__xludf.DUMMYFUNCTION("""COMPUTED_VALUE"""),"")</f>
        <v/>
      </c>
      <c r="E25" t="str">
        <f ca="1">IFERROR(__xludf.DUMMYFUNCTION("""COMPUTED_VALUE"""),"")</f>
        <v/>
      </c>
      <c r="F25" t="str">
        <f ca="1">IFERROR(__xludf.DUMMYFUNCTION("""COMPUTED_VALUE"""),"")</f>
        <v/>
      </c>
    </row>
    <row r="26" spans="1:6" ht="15.75" customHeight="1">
      <c r="A26" t="str">
        <f ca="1">IFERROR(__xludf.DUMMYFUNCTION("""COMPUTED_VALUE"""),"")</f>
        <v/>
      </c>
      <c r="B26" t="str">
        <f ca="1">IFERROR(__xludf.DUMMYFUNCTION("""COMPUTED_VALUE"""),"")</f>
        <v/>
      </c>
      <c r="C26" t="str">
        <f ca="1">IFERROR(__xludf.DUMMYFUNCTION("""COMPUTED_VALUE"""),"")</f>
        <v/>
      </c>
      <c r="D26" t="str">
        <f ca="1">IFERROR(__xludf.DUMMYFUNCTION("""COMPUTED_VALUE"""),"")</f>
        <v/>
      </c>
      <c r="E26" t="str">
        <f ca="1">IFERROR(__xludf.DUMMYFUNCTION("""COMPUTED_VALUE"""),"")</f>
        <v/>
      </c>
      <c r="F26" t="str">
        <f ca="1">IFERROR(__xludf.DUMMYFUNCTION("""COMPUTED_VALUE"""),"")</f>
        <v/>
      </c>
    </row>
    <row r="27" spans="1:6" ht="15.75" customHeight="1">
      <c r="A27" t="str">
        <f ca="1">IFERROR(__xludf.DUMMYFUNCTION("""COMPUTED_VALUE"""),"")</f>
        <v/>
      </c>
      <c r="B27" t="str">
        <f ca="1">IFERROR(__xludf.DUMMYFUNCTION("""COMPUTED_VALUE"""),"")</f>
        <v/>
      </c>
      <c r="C27" t="str">
        <f ca="1">IFERROR(__xludf.DUMMYFUNCTION("""COMPUTED_VALUE"""),"")</f>
        <v/>
      </c>
      <c r="D27" t="str">
        <f ca="1">IFERROR(__xludf.DUMMYFUNCTION("""COMPUTED_VALUE"""),"")</f>
        <v/>
      </c>
      <c r="E27" t="str">
        <f ca="1">IFERROR(__xludf.DUMMYFUNCTION("""COMPUTED_VALUE"""),"")</f>
        <v/>
      </c>
      <c r="F27" t="str">
        <f ca="1">IFERROR(__xludf.DUMMYFUNCTION("""COMPUTED_VALUE"""),"")</f>
        <v/>
      </c>
    </row>
    <row r="28" spans="1:6" ht="12.75">
      <c r="A28" t="str">
        <f ca="1">IFERROR(__xludf.DUMMYFUNCTION("""COMPUTED_VALUE"""),"")</f>
        <v/>
      </c>
      <c r="B28" t="str">
        <f ca="1">IFERROR(__xludf.DUMMYFUNCTION("""COMPUTED_VALUE"""),"")</f>
        <v/>
      </c>
      <c r="C28" t="str">
        <f ca="1">IFERROR(__xludf.DUMMYFUNCTION("""COMPUTED_VALUE"""),"")</f>
        <v/>
      </c>
      <c r="D28" t="str">
        <f ca="1">IFERROR(__xludf.DUMMYFUNCTION("""COMPUTED_VALUE"""),"")</f>
        <v/>
      </c>
      <c r="E28" t="str">
        <f ca="1">IFERROR(__xludf.DUMMYFUNCTION("""COMPUTED_VALUE"""),"")</f>
        <v/>
      </c>
      <c r="F28" t="str">
        <f ca="1">IFERROR(__xludf.DUMMYFUNCTION("""COMPUTED_VALUE"""),"")</f>
        <v/>
      </c>
    </row>
    <row r="29" spans="1:6" ht="12.75">
      <c r="A29" t="str">
        <f ca="1">IFERROR(__xludf.DUMMYFUNCTION("""COMPUTED_VALUE"""),"")</f>
        <v/>
      </c>
      <c r="B29" t="str">
        <f ca="1">IFERROR(__xludf.DUMMYFUNCTION("""COMPUTED_VALUE"""),"")</f>
        <v/>
      </c>
      <c r="C29" t="str">
        <f ca="1">IFERROR(__xludf.DUMMYFUNCTION("""COMPUTED_VALUE"""),"")</f>
        <v/>
      </c>
      <c r="D29" t="str">
        <f ca="1">IFERROR(__xludf.DUMMYFUNCTION("""COMPUTED_VALUE"""),"")</f>
        <v/>
      </c>
      <c r="E29" t="str">
        <f ca="1">IFERROR(__xludf.DUMMYFUNCTION("""COMPUTED_VALUE"""),"")</f>
        <v/>
      </c>
      <c r="F29" t="str">
        <f ca="1">IFERROR(__xludf.DUMMYFUNCTION("""COMPUTED_VALUE"""),"")</f>
        <v/>
      </c>
    </row>
    <row r="30" spans="1:6" ht="12.75">
      <c r="A30" t="str">
        <f ca="1">IFERROR(__xludf.DUMMYFUNCTION("""COMPUTED_VALUE"""),"")</f>
        <v/>
      </c>
      <c r="B30" t="str">
        <f ca="1">IFERROR(__xludf.DUMMYFUNCTION("""COMPUTED_VALUE"""),"")</f>
        <v/>
      </c>
      <c r="C30" t="str">
        <f ca="1">IFERROR(__xludf.DUMMYFUNCTION("""COMPUTED_VALUE"""),"")</f>
        <v/>
      </c>
      <c r="D30" t="str">
        <f ca="1">IFERROR(__xludf.DUMMYFUNCTION("""COMPUTED_VALUE"""),"")</f>
        <v/>
      </c>
      <c r="E30" t="str">
        <f ca="1">IFERROR(__xludf.DUMMYFUNCTION("""COMPUTED_VALUE"""),"")</f>
        <v/>
      </c>
      <c r="F30" t="str">
        <f ca="1">IFERROR(__xludf.DUMMYFUNCTION("""COMPUTED_VALUE"""),"")</f>
        <v/>
      </c>
    </row>
    <row r="31" spans="1:6" ht="12.75">
      <c r="A31" t="str">
        <f ca="1">IFERROR(__xludf.DUMMYFUNCTION("""COMPUTED_VALUE"""),"")</f>
        <v/>
      </c>
      <c r="B31" t="str">
        <f ca="1">IFERROR(__xludf.DUMMYFUNCTION("""COMPUTED_VALUE"""),"")</f>
        <v/>
      </c>
      <c r="C31" t="str">
        <f ca="1">IFERROR(__xludf.DUMMYFUNCTION("""COMPUTED_VALUE"""),"")</f>
        <v/>
      </c>
      <c r="D31" t="str">
        <f ca="1">IFERROR(__xludf.DUMMYFUNCTION("""COMPUTED_VALUE"""),"")</f>
        <v/>
      </c>
      <c r="E31" t="str">
        <f ca="1">IFERROR(__xludf.DUMMYFUNCTION("""COMPUTED_VALUE"""),"")</f>
        <v/>
      </c>
      <c r="F31" t="str">
        <f ca="1">IFERROR(__xludf.DUMMYFUNCTION("""COMPUTED_VALUE"""),"")</f>
        <v/>
      </c>
    </row>
    <row r="32" spans="1:6" ht="12.75">
      <c r="A32" t="str">
        <f ca="1">IFERROR(__xludf.DUMMYFUNCTION("""COMPUTED_VALUE"""),"")</f>
        <v/>
      </c>
      <c r="B32" t="str">
        <f ca="1">IFERROR(__xludf.DUMMYFUNCTION("""COMPUTED_VALUE"""),"")</f>
        <v/>
      </c>
      <c r="C32" t="str">
        <f ca="1">IFERROR(__xludf.DUMMYFUNCTION("""COMPUTED_VALUE"""),"")</f>
        <v/>
      </c>
      <c r="D32" t="str">
        <f ca="1">IFERROR(__xludf.DUMMYFUNCTION("""COMPUTED_VALUE"""),"")</f>
        <v/>
      </c>
      <c r="E32" t="str">
        <f ca="1">IFERROR(__xludf.DUMMYFUNCTION("""COMPUTED_VALUE"""),"")</f>
        <v/>
      </c>
      <c r="F32" t="str">
        <f ca="1">IFERROR(__xludf.DUMMYFUNCTION("""COMPUTED_VALUE"""),"")</f>
        <v/>
      </c>
    </row>
    <row r="33" spans="1:6" ht="12.75">
      <c r="A33" t="str">
        <f ca="1">IFERROR(__xludf.DUMMYFUNCTION("""COMPUTED_VALUE"""),"")</f>
        <v/>
      </c>
      <c r="B33" t="str">
        <f ca="1">IFERROR(__xludf.DUMMYFUNCTION("""COMPUTED_VALUE"""),"")</f>
        <v/>
      </c>
      <c r="C33" t="str">
        <f ca="1">IFERROR(__xludf.DUMMYFUNCTION("""COMPUTED_VALUE"""),"")</f>
        <v/>
      </c>
      <c r="D33" t="str">
        <f ca="1">IFERROR(__xludf.DUMMYFUNCTION("""COMPUTED_VALUE"""),"")</f>
        <v/>
      </c>
      <c r="E33" t="str">
        <f ca="1">IFERROR(__xludf.DUMMYFUNCTION("""COMPUTED_VALUE"""),"")</f>
        <v/>
      </c>
      <c r="F33" t="str">
        <f ca="1">IFERROR(__xludf.DUMMYFUNCTION("""COMPUTED_VALUE"""),"")</f>
        <v/>
      </c>
    </row>
    <row r="34" spans="1:6" ht="12.75">
      <c r="A34" t="str">
        <f ca="1">IFERROR(__xludf.DUMMYFUNCTION("""COMPUTED_VALUE"""),"")</f>
        <v/>
      </c>
      <c r="B34" t="str">
        <f ca="1">IFERROR(__xludf.DUMMYFUNCTION("""COMPUTED_VALUE"""),"")</f>
        <v/>
      </c>
      <c r="C34" t="str">
        <f ca="1">IFERROR(__xludf.DUMMYFUNCTION("""COMPUTED_VALUE"""),"")</f>
        <v/>
      </c>
      <c r="D34" t="str">
        <f ca="1">IFERROR(__xludf.DUMMYFUNCTION("""COMPUTED_VALUE"""),"")</f>
        <v/>
      </c>
      <c r="E34" t="str">
        <f ca="1">IFERROR(__xludf.DUMMYFUNCTION("""COMPUTED_VALUE"""),"")</f>
        <v/>
      </c>
      <c r="F34" t="str">
        <f ca="1">IFERROR(__xludf.DUMMYFUNCTION("""COMPUTED_VALUE"""),"")</f>
        <v/>
      </c>
    </row>
    <row r="35" spans="1:6" ht="12.75">
      <c r="A35" t="str">
        <f ca="1">IFERROR(__xludf.DUMMYFUNCTION("""COMPUTED_VALUE"""),"")</f>
        <v/>
      </c>
      <c r="B35" t="str">
        <f ca="1">IFERROR(__xludf.DUMMYFUNCTION("""COMPUTED_VALUE"""),"")</f>
        <v/>
      </c>
      <c r="C35" t="str">
        <f ca="1">IFERROR(__xludf.DUMMYFUNCTION("""COMPUTED_VALUE"""),"")</f>
        <v/>
      </c>
      <c r="D35" t="str">
        <f ca="1">IFERROR(__xludf.DUMMYFUNCTION("""COMPUTED_VALUE"""),"")</f>
        <v/>
      </c>
      <c r="E35" t="str">
        <f ca="1">IFERROR(__xludf.DUMMYFUNCTION("""COMPUTED_VALUE"""),"")</f>
        <v/>
      </c>
      <c r="F35" t="str">
        <f ca="1">IFERROR(__xludf.DUMMYFUNCTION("""COMPUTED_VALUE"""),"")</f>
        <v/>
      </c>
    </row>
    <row r="36" spans="1:6" ht="12.75">
      <c r="A36" t="str">
        <f ca="1">IFERROR(__xludf.DUMMYFUNCTION("""COMPUTED_VALUE"""),"")</f>
        <v/>
      </c>
      <c r="B36" t="str">
        <f ca="1">IFERROR(__xludf.DUMMYFUNCTION("""COMPUTED_VALUE"""),"")</f>
        <v/>
      </c>
      <c r="C36" t="str">
        <f ca="1">IFERROR(__xludf.DUMMYFUNCTION("""COMPUTED_VALUE"""),"")</f>
        <v/>
      </c>
      <c r="D36" t="str">
        <f ca="1">IFERROR(__xludf.DUMMYFUNCTION("""COMPUTED_VALUE"""),"")</f>
        <v/>
      </c>
      <c r="E36" t="str">
        <f ca="1">IFERROR(__xludf.DUMMYFUNCTION("""COMPUTED_VALUE"""),"")</f>
        <v/>
      </c>
      <c r="F36" t="str">
        <f ca="1">IFERROR(__xludf.DUMMYFUNCTION("""COMPUTED_VALUE"""),"")</f>
        <v/>
      </c>
    </row>
    <row r="37" spans="1:6" ht="12.75">
      <c r="A37" t="str">
        <f ca="1">IFERROR(__xludf.DUMMYFUNCTION("""COMPUTED_VALUE"""),"")</f>
        <v/>
      </c>
      <c r="B37" t="str">
        <f ca="1">IFERROR(__xludf.DUMMYFUNCTION("""COMPUTED_VALUE"""),"")</f>
        <v/>
      </c>
      <c r="C37" t="str">
        <f ca="1">IFERROR(__xludf.DUMMYFUNCTION("""COMPUTED_VALUE"""),"")</f>
        <v/>
      </c>
      <c r="D37" t="str">
        <f ca="1">IFERROR(__xludf.DUMMYFUNCTION("""COMPUTED_VALUE"""),"")</f>
        <v/>
      </c>
      <c r="E37" t="str">
        <f ca="1">IFERROR(__xludf.DUMMYFUNCTION("""COMPUTED_VALUE"""),"")</f>
        <v/>
      </c>
      <c r="F37" t="str">
        <f ca="1">IFERROR(__xludf.DUMMYFUNCTION("""COMPUTED_VALUE"""),"")</f>
        <v/>
      </c>
    </row>
    <row r="38" spans="1:6" ht="12.75">
      <c r="A38" t="str">
        <f ca="1">IFERROR(__xludf.DUMMYFUNCTION("""COMPUTED_VALUE"""),"")</f>
        <v/>
      </c>
      <c r="B38" t="str">
        <f ca="1">IFERROR(__xludf.DUMMYFUNCTION("""COMPUTED_VALUE"""),"")</f>
        <v/>
      </c>
      <c r="C38" t="str">
        <f ca="1">IFERROR(__xludf.DUMMYFUNCTION("""COMPUTED_VALUE"""),"")</f>
        <v/>
      </c>
      <c r="D38" t="str">
        <f ca="1">IFERROR(__xludf.DUMMYFUNCTION("""COMPUTED_VALUE"""),"")</f>
        <v/>
      </c>
      <c r="E38" t="str">
        <f ca="1">IFERROR(__xludf.DUMMYFUNCTION("""COMPUTED_VALUE"""),"")</f>
        <v/>
      </c>
      <c r="F38" t="str">
        <f ca="1">IFERROR(__xludf.DUMMYFUNCTION("""COMPUTED_VALUE"""),"")</f>
        <v/>
      </c>
    </row>
    <row r="39" spans="1:6" ht="12.75">
      <c r="A39" t="str">
        <f ca="1">IFERROR(__xludf.DUMMYFUNCTION("""COMPUTED_VALUE"""),"")</f>
        <v/>
      </c>
      <c r="B39" t="str">
        <f ca="1">IFERROR(__xludf.DUMMYFUNCTION("""COMPUTED_VALUE"""),"")</f>
        <v/>
      </c>
      <c r="C39" t="str">
        <f ca="1">IFERROR(__xludf.DUMMYFUNCTION("""COMPUTED_VALUE"""),"")</f>
        <v/>
      </c>
      <c r="D39" t="str">
        <f ca="1">IFERROR(__xludf.DUMMYFUNCTION("""COMPUTED_VALUE"""),"")</f>
        <v/>
      </c>
      <c r="E39" t="str">
        <f ca="1">IFERROR(__xludf.DUMMYFUNCTION("""COMPUTED_VALUE"""),"")</f>
        <v/>
      </c>
      <c r="F39" t="str">
        <f ca="1">IFERROR(__xludf.DUMMYFUNCTION("""COMPUTED_VALUE"""),"")</f>
        <v/>
      </c>
    </row>
    <row r="40" spans="1:6" ht="12.75">
      <c r="A40" t="str">
        <f ca="1">IFERROR(__xludf.DUMMYFUNCTION("""COMPUTED_VALUE"""),"")</f>
        <v/>
      </c>
      <c r="B40" t="str">
        <f ca="1">IFERROR(__xludf.DUMMYFUNCTION("""COMPUTED_VALUE"""),"")</f>
        <v/>
      </c>
      <c r="C40" t="str">
        <f ca="1">IFERROR(__xludf.DUMMYFUNCTION("""COMPUTED_VALUE"""),"")</f>
        <v/>
      </c>
      <c r="D40" t="str">
        <f ca="1">IFERROR(__xludf.DUMMYFUNCTION("""COMPUTED_VALUE"""),"")</f>
        <v/>
      </c>
      <c r="E40" t="str">
        <f ca="1">IFERROR(__xludf.DUMMYFUNCTION("""COMPUTED_VALUE"""),"")</f>
        <v/>
      </c>
      <c r="F40" t="str">
        <f ca="1">IFERROR(__xludf.DUMMYFUNCTION("""COMPUTED_VALUE"""),"")</f>
        <v/>
      </c>
    </row>
    <row r="41" spans="1:6" ht="12.75">
      <c r="A41" t="str">
        <f ca="1">IFERROR(__xludf.DUMMYFUNCTION("""COMPUTED_VALUE"""),"")</f>
        <v/>
      </c>
      <c r="B41" t="str">
        <f ca="1">IFERROR(__xludf.DUMMYFUNCTION("""COMPUTED_VALUE"""),"")</f>
        <v/>
      </c>
      <c r="C41" t="str">
        <f ca="1">IFERROR(__xludf.DUMMYFUNCTION("""COMPUTED_VALUE"""),"")</f>
        <v/>
      </c>
      <c r="D41" t="str">
        <f ca="1">IFERROR(__xludf.DUMMYFUNCTION("""COMPUTED_VALUE"""),"")</f>
        <v/>
      </c>
      <c r="E41" t="str">
        <f ca="1">IFERROR(__xludf.DUMMYFUNCTION("""COMPUTED_VALUE"""),"")</f>
        <v/>
      </c>
      <c r="F41" t="str">
        <f ca="1">IFERROR(__xludf.DUMMYFUNCTION("""COMPUTED_VALUE"""),"")</f>
        <v/>
      </c>
    </row>
    <row r="42" spans="1:6" ht="12.75">
      <c r="A42" t="str">
        <f ca="1">IFERROR(__xludf.DUMMYFUNCTION("""COMPUTED_VALUE"""),"")</f>
        <v/>
      </c>
      <c r="B42" t="str">
        <f ca="1">IFERROR(__xludf.DUMMYFUNCTION("""COMPUTED_VALUE"""),"")</f>
        <v/>
      </c>
      <c r="C42" t="str">
        <f ca="1">IFERROR(__xludf.DUMMYFUNCTION("""COMPUTED_VALUE"""),"")</f>
        <v/>
      </c>
      <c r="D42" t="str">
        <f ca="1">IFERROR(__xludf.DUMMYFUNCTION("""COMPUTED_VALUE"""),"")</f>
        <v/>
      </c>
      <c r="E42" t="str">
        <f ca="1">IFERROR(__xludf.DUMMYFUNCTION("""COMPUTED_VALUE"""),"")</f>
        <v/>
      </c>
      <c r="F42" t="str">
        <f ca="1">IFERROR(__xludf.DUMMYFUNCTION("""COMPUTED_VALUE"""),"")</f>
        <v/>
      </c>
    </row>
    <row r="43" spans="1:6" ht="12.75">
      <c r="A43" t="str">
        <f ca="1">IFERROR(__xludf.DUMMYFUNCTION("""COMPUTED_VALUE"""),"")</f>
        <v/>
      </c>
      <c r="B43" t="str">
        <f ca="1">IFERROR(__xludf.DUMMYFUNCTION("""COMPUTED_VALUE"""),"")</f>
        <v/>
      </c>
      <c r="C43" t="str">
        <f ca="1">IFERROR(__xludf.DUMMYFUNCTION("""COMPUTED_VALUE"""),"")</f>
        <v/>
      </c>
      <c r="D43" t="str">
        <f ca="1">IFERROR(__xludf.DUMMYFUNCTION("""COMPUTED_VALUE"""),"")</f>
        <v/>
      </c>
      <c r="E43" t="str">
        <f ca="1">IFERROR(__xludf.DUMMYFUNCTION("""COMPUTED_VALUE"""),"")</f>
        <v/>
      </c>
      <c r="F43" t="str">
        <f ca="1">IFERROR(__xludf.DUMMYFUNCTION("""COMPUTED_VALUE"""),"")</f>
        <v/>
      </c>
    </row>
    <row r="44" spans="1:6" ht="12.75">
      <c r="A44" t="str">
        <f ca="1">IFERROR(__xludf.DUMMYFUNCTION("""COMPUTED_VALUE"""),"")</f>
        <v/>
      </c>
      <c r="B44" t="str">
        <f ca="1">IFERROR(__xludf.DUMMYFUNCTION("""COMPUTED_VALUE"""),"")</f>
        <v/>
      </c>
      <c r="C44" t="str">
        <f ca="1">IFERROR(__xludf.DUMMYFUNCTION("""COMPUTED_VALUE"""),"")</f>
        <v/>
      </c>
      <c r="D44" t="str">
        <f ca="1">IFERROR(__xludf.DUMMYFUNCTION("""COMPUTED_VALUE"""),"")</f>
        <v/>
      </c>
      <c r="E44" t="str">
        <f ca="1">IFERROR(__xludf.DUMMYFUNCTION("""COMPUTED_VALUE"""),"")</f>
        <v/>
      </c>
      <c r="F44" t="str">
        <f ca="1">IFERROR(__xludf.DUMMYFUNCTION("""COMPUTED_VALUE"""),"")</f>
        <v/>
      </c>
    </row>
    <row r="45" spans="1:6" ht="12.75">
      <c r="A45" t="str">
        <f ca="1">IFERROR(__xludf.DUMMYFUNCTION("""COMPUTED_VALUE"""),"")</f>
        <v/>
      </c>
      <c r="B45" t="str">
        <f ca="1">IFERROR(__xludf.DUMMYFUNCTION("""COMPUTED_VALUE"""),"")</f>
        <v/>
      </c>
      <c r="C45" t="str">
        <f ca="1">IFERROR(__xludf.DUMMYFUNCTION("""COMPUTED_VALUE"""),"")</f>
        <v/>
      </c>
      <c r="D45" t="str">
        <f ca="1">IFERROR(__xludf.DUMMYFUNCTION("""COMPUTED_VALUE"""),"")</f>
        <v/>
      </c>
      <c r="E45" t="str">
        <f ca="1">IFERROR(__xludf.DUMMYFUNCTION("""COMPUTED_VALUE"""),"")</f>
        <v/>
      </c>
      <c r="F45" t="str">
        <f ca="1">IFERROR(__xludf.DUMMYFUNCTION("""COMPUTED_VALUE"""),"")</f>
        <v/>
      </c>
    </row>
    <row r="46" spans="1:6" ht="12.75">
      <c r="A46" t="str">
        <f ca="1">IFERROR(__xludf.DUMMYFUNCTION("""COMPUTED_VALUE"""),"")</f>
        <v/>
      </c>
      <c r="B46" t="str">
        <f ca="1">IFERROR(__xludf.DUMMYFUNCTION("""COMPUTED_VALUE"""),"")</f>
        <v/>
      </c>
      <c r="C46" t="str">
        <f ca="1">IFERROR(__xludf.DUMMYFUNCTION("""COMPUTED_VALUE"""),"")</f>
        <v/>
      </c>
      <c r="D46" t="str">
        <f ca="1">IFERROR(__xludf.DUMMYFUNCTION("""COMPUTED_VALUE"""),"")</f>
        <v/>
      </c>
      <c r="E46" t="str">
        <f ca="1">IFERROR(__xludf.DUMMYFUNCTION("""COMPUTED_VALUE"""),"")</f>
        <v/>
      </c>
      <c r="F46" t="str">
        <f ca="1">IFERROR(__xludf.DUMMYFUNCTION("""COMPUTED_VALUE"""),"")</f>
        <v/>
      </c>
    </row>
    <row r="47" spans="1:6" ht="12.75">
      <c r="A47" t="str">
        <f ca="1">IFERROR(__xludf.DUMMYFUNCTION("""COMPUTED_VALUE"""),"")</f>
        <v/>
      </c>
      <c r="B47" t="str">
        <f ca="1">IFERROR(__xludf.DUMMYFUNCTION("""COMPUTED_VALUE"""),"")</f>
        <v/>
      </c>
      <c r="C47" t="str">
        <f ca="1">IFERROR(__xludf.DUMMYFUNCTION("""COMPUTED_VALUE"""),"")</f>
        <v/>
      </c>
      <c r="D47" t="str">
        <f ca="1">IFERROR(__xludf.DUMMYFUNCTION("""COMPUTED_VALUE"""),"")</f>
        <v/>
      </c>
      <c r="E47" t="str">
        <f ca="1">IFERROR(__xludf.DUMMYFUNCTION("""COMPUTED_VALUE"""),"")</f>
        <v/>
      </c>
      <c r="F47" t="str">
        <f ca="1">IFERROR(__xludf.DUMMYFUNCTION("""COMPUTED_VALUE"""),"")</f>
        <v/>
      </c>
    </row>
    <row r="48" spans="1:6" ht="12.75">
      <c r="A48" t="str">
        <f ca="1">IFERROR(__xludf.DUMMYFUNCTION("""COMPUTED_VALUE"""),"")</f>
        <v/>
      </c>
      <c r="B48" t="str">
        <f ca="1">IFERROR(__xludf.DUMMYFUNCTION("""COMPUTED_VALUE"""),"")</f>
        <v/>
      </c>
      <c r="C48" t="str">
        <f ca="1">IFERROR(__xludf.DUMMYFUNCTION("""COMPUTED_VALUE"""),"")</f>
        <v/>
      </c>
      <c r="D48" t="str">
        <f ca="1">IFERROR(__xludf.DUMMYFUNCTION("""COMPUTED_VALUE"""),"")</f>
        <v/>
      </c>
      <c r="E48" t="str">
        <f ca="1">IFERROR(__xludf.DUMMYFUNCTION("""COMPUTED_VALUE"""),"")</f>
        <v/>
      </c>
      <c r="F48" t="str">
        <f ca="1">IFERROR(__xludf.DUMMYFUNCTION("""COMPUTED_VALUE"""),"")</f>
        <v/>
      </c>
    </row>
    <row r="49" spans="1:6" ht="12.75">
      <c r="A49" t="str">
        <f ca="1">IFERROR(__xludf.DUMMYFUNCTION("""COMPUTED_VALUE"""),"")</f>
        <v/>
      </c>
      <c r="B49" t="str">
        <f ca="1">IFERROR(__xludf.DUMMYFUNCTION("""COMPUTED_VALUE"""),"")</f>
        <v/>
      </c>
      <c r="C49" t="str">
        <f ca="1">IFERROR(__xludf.DUMMYFUNCTION("""COMPUTED_VALUE"""),"")</f>
        <v/>
      </c>
      <c r="D49" t="str">
        <f ca="1">IFERROR(__xludf.DUMMYFUNCTION("""COMPUTED_VALUE"""),"")</f>
        <v/>
      </c>
      <c r="E49" t="str">
        <f ca="1">IFERROR(__xludf.DUMMYFUNCTION("""COMPUTED_VALUE"""),"")</f>
        <v/>
      </c>
      <c r="F49" t="str">
        <f ca="1">IFERROR(__xludf.DUMMYFUNCTION("""COMPUTED_VALUE"""),"")</f>
        <v/>
      </c>
    </row>
    <row r="50" spans="1:6" ht="12.75">
      <c r="A50" t="str">
        <f ca="1">IFERROR(__xludf.DUMMYFUNCTION("""COMPUTED_VALUE"""),"")</f>
        <v/>
      </c>
      <c r="B50" t="str">
        <f ca="1">IFERROR(__xludf.DUMMYFUNCTION("""COMPUTED_VALUE"""),"")</f>
        <v/>
      </c>
      <c r="C50" t="str">
        <f ca="1">IFERROR(__xludf.DUMMYFUNCTION("""COMPUTED_VALUE"""),"")</f>
        <v/>
      </c>
      <c r="D50" t="str">
        <f ca="1">IFERROR(__xludf.DUMMYFUNCTION("""COMPUTED_VALUE"""),"")</f>
        <v/>
      </c>
      <c r="E50" t="str">
        <f ca="1">IFERROR(__xludf.DUMMYFUNCTION("""COMPUTED_VALUE"""),"")</f>
        <v/>
      </c>
      <c r="F50" t="str">
        <f ca="1">IFERROR(__xludf.DUMMYFUNCTION("""COMPUTED_VALUE"""),"")</f>
        <v/>
      </c>
    </row>
    <row r="51" spans="1:6" ht="12.75">
      <c r="A51" t="str">
        <f ca="1">IFERROR(__xludf.DUMMYFUNCTION("""COMPUTED_VALUE"""),"")</f>
        <v/>
      </c>
      <c r="B51" t="str">
        <f ca="1">IFERROR(__xludf.DUMMYFUNCTION("""COMPUTED_VALUE"""),"")</f>
        <v/>
      </c>
      <c r="C51" t="str">
        <f ca="1">IFERROR(__xludf.DUMMYFUNCTION("""COMPUTED_VALUE"""),"")</f>
        <v/>
      </c>
      <c r="D51" t="str">
        <f ca="1">IFERROR(__xludf.DUMMYFUNCTION("""COMPUTED_VALUE"""),"")</f>
        <v/>
      </c>
      <c r="E51" t="str">
        <f ca="1">IFERROR(__xludf.DUMMYFUNCTION("""COMPUTED_VALUE"""),"")</f>
        <v/>
      </c>
      <c r="F51" t="str">
        <f ca="1">IFERROR(__xludf.DUMMYFUNCTION("""COMPUTED_VALUE"""),"")</f>
        <v/>
      </c>
    </row>
    <row r="52" spans="1:6" ht="12.75">
      <c r="A52" t="str">
        <f ca="1">IFERROR(__xludf.DUMMYFUNCTION("""COMPUTED_VALUE"""),"")</f>
        <v/>
      </c>
      <c r="B52" t="str">
        <f ca="1">IFERROR(__xludf.DUMMYFUNCTION("""COMPUTED_VALUE"""),"")</f>
        <v/>
      </c>
      <c r="C52" t="str">
        <f ca="1">IFERROR(__xludf.DUMMYFUNCTION("""COMPUTED_VALUE"""),"")</f>
        <v/>
      </c>
      <c r="D52" t="str">
        <f ca="1">IFERROR(__xludf.DUMMYFUNCTION("""COMPUTED_VALUE"""),"")</f>
        <v/>
      </c>
      <c r="E52" t="str">
        <f ca="1">IFERROR(__xludf.DUMMYFUNCTION("""COMPUTED_VALUE"""),"")</f>
        <v/>
      </c>
      <c r="F52" t="str">
        <f ca="1">IFERROR(__xludf.DUMMYFUNCTION("""COMPUTED_VALUE"""),"")</f>
        <v/>
      </c>
    </row>
    <row r="53" spans="1:6" ht="12.75">
      <c r="A53" t="str">
        <f ca="1">IFERROR(__xludf.DUMMYFUNCTION("""COMPUTED_VALUE"""),"")</f>
        <v/>
      </c>
      <c r="B53" t="str">
        <f ca="1">IFERROR(__xludf.DUMMYFUNCTION("""COMPUTED_VALUE"""),"")</f>
        <v/>
      </c>
      <c r="C53" t="str">
        <f ca="1">IFERROR(__xludf.DUMMYFUNCTION("""COMPUTED_VALUE"""),"")</f>
        <v/>
      </c>
      <c r="D53" t="str">
        <f ca="1">IFERROR(__xludf.DUMMYFUNCTION("""COMPUTED_VALUE"""),"")</f>
        <v/>
      </c>
      <c r="E53" t="str">
        <f ca="1">IFERROR(__xludf.DUMMYFUNCTION("""COMPUTED_VALUE"""),"")</f>
        <v/>
      </c>
      <c r="F53" t="str">
        <f ca="1">IFERROR(__xludf.DUMMYFUNCTION("""COMPUTED_VALUE"""),"")</f>
        <v/>
      </c>
    </row>
    <row r="54" spans="1:6" ht="12.75">
      <c r="A54" t="str">
        <f ca="1">IFERROR(__xludf.DUMMYFUNCTION("""COMPUTED_VALUE"""),"")</f>
        <v/>
      </c>
      <c r="B54" t="str">
        <f ca="1">IFERROR(__xludf.DUMMYFUNCTION("""COMPUTED_VALUE"""),"")</f>
        <v/>
      </c>
      <c r="C54" t="str">
        <f ca="1">IFERROR(__xludf.DUMMYFUNCTION("""COMPUTED_VALUE"""),"")</f>
        <v/>
      </c>
      <c r="D54" t="str">
        <f ca="1">IFERROR(__xludf.DUMMYFUNCTION("""COMPUTED_VALUE"""),"")</f>
        <v/>
      </c>
      <c r="E54" t="str">
        <f ca="1">IFERROR(__xludf.DUMMYFUNCTION("""COMPUTED_VALUE"""),"")</f>
        <v/>
      </c>
      <c r="F54" t="str">
        <f ca="1">IFERROR(__xludf.DUMMYFUNCTION("""COMPUTED_VALUE"""),"")</f>
        <v/>
      </c>
    </row>
    <row r="55" spans="1:6" ht="12.75">
      <c r="A55" t="str">
        <f ca="1">IFERROR(__xludf.DUMMYFUNCTION("""COMPUTED_VALUE"""),"")</f>
        <v/>
      </c>
      <c r="B55" t="str">
        <f ca="1">IFERROR(__xludf.DUMMYFUNCTION("""COMPUTED_VALUE"""),"")</f>
        <v/>
      </c>
      <c r="C55" t="str">
        <f ca="1">IFERROR(__xludf.DUMMYFUNCTION("""COMPUTED_VALUE"""),"")</f>
        <v/>
      </c>
      <c r="D55" t="str">
        <f ca="1">IFERROR(__xludf.DUMMYFUNCTION("""COMPUTED_VALUE"""),"")</f>
        <v/>
      </c>
      <c r="E55" t="str">
        <f ca="1">IFERROR(__xludf.DUMMYFUNCTION("""COMPUTED_VALUE"""),"")</f>
        <v/>
      </c>
      <c r="F55" t="str">
        <f ca="1">IFERROR(__xludf.DUMMYFUNCTION("""COMPUTED_VALUE"""),"")</f>
        <v/>
      </c>
    </row>
    <row r="56" spans="1:6" ht="12.75">
      <c r="A56" t="str">
        <f ca="1">IFERROR(__xludf.DUMMYFUNCTION("""COMPUTED_VALUE"""),"")</f>
        <v/>
      </c>
      <c r="B56" t="str">
        <f ca="1">IFERROR(__xludf.DUMMYFUNCTION("""COMPUTED_VALUE"""),"")</f>
        <v/>
      </c>
      <c r="C56" t="str">
        <f ca="1">IFERROR(__xludf.DUMMYFUNCTION("""COMPUTED_VALUE"""),"")</f>
        <v/>
      </c>
      <c r="D56" t="str">
        <f ca="1">IFERROR(__xludf.DUMMYFUNCTION("""COMPUTED_VALUE"""),"")</f>
        <v/>
      </c>
      <c r="E56" t="str">
        <f ca="1">IFERROR(__xludf.DUMMYFUNCTION("""COMPUTED_VALUE"""),"")</f>
        <v/>
      </c>
      <c r="F56" t="str">
        <f ca="1">IFERROR(__xludf.DUMMYFUNCTION("""COMPUTED_VALUE"""),"")</f>
        <v/>
      </c>
    </row>
    <row r="57" spans="1:6" ht="12.75">
      <c r="A57" t="str">
        <f ca="1">IFERROR(__xludf.DUMMYFUNCTION("""COMPUTED_VALUE"""),"")</f>
        <v/>
      </c>
      <c r="B57" t="str">
        <f ca="1">IFERROR(__xludf.DUMMYFUNCTION("""COMPUTED_VALUE"""),"")</f>
        <v/>
      </c>
      <c r="C57" t="str">
        <f ca="1">IFERROR(__xludf.DUMMYFUNCTION("""COMPUTED_VALUE"""),"")</f>
        <v/>
      </c>
      <c r="D57" t="str">
        <f ca="1">IFERROR(__xludf.DUMMYFUNCTION("""COMPUTED_VALUE"""),"")</f>
        <v/>
      </c>
      <c r="E57" t="str">
        <f ca="1">IFERROR(__xludf.DUMMYFUNCTION("""COMPUTED_VALUE"""),"")</f>
        <v/>
      </c>
      <c r="F57" t="str">
        <f ca="1">IFERROR(__xludf.DUMMYFUNCTION("""COMPUTED_VALUE"""),"")</f>
        <v/>
      </c>
    </row>
    <row r="58" spans="1:6" ht="12.75">
      <c r="A58" t="str">
        <f ca="1">IFERROR(__xludf.DUMMYFUNCTION("""COMPUTED_VALUE"""),"")</f>
        <v/>
      </c>
      <c r="B58" t="str">
        <f ca="1">IFERROR(__xludf.DUMMYFUNCTION("""COMPUTED_VALUE"""),"")</f>
        <v/>
      </c>
      <c r="C58" t="str">
        <f ca="1">IFERROR(__xludf.DUMMYFUNCTION("""COMPUTED_VALUE"""),"")</f>
        <v/>
      </c>
      <c r="D58" t="str">
        <f ca="1">IFERROR(__xludf.DUMMYFUNCTION("""COMPUTED_VALUE"""),"")</f>
        <v/>
      </c>
      <c r="E58" t="str">
        <f ca="1">IFERROR(__xludf.DUMMYFUNCTION("""COMPUTED_VALUE"""),"")</f>
        <v/>
      </c>
      <c r="F58" t="str">
        <f ca="1">IFERROR(__xludf.DUMMYFUNCTION("""COMPUTED_VALUE"""),"")</f>
        <v/>
      </c>
    </row>
    <row r="59" spans="1:6" ht="12.75">
      <c r="A59" t="str">
        <f ca="1">IFERROR(__xludf.DUMMYFUNCTION("""COMPUTED_VALUE"""),"")</f>
        <v/>
      </c>
      <c r="B59" t="str">
        <f ca="1">IFERROR(__xludf.DUMMYFUNCTION("""COMPUTED_VALUE"""),"")</f>
        <v/>
      </c>
      <c r="C59" t="str">
        <f ca="1">IFERROR(__xludf.DUMMYFUNCTION("""COMPUTED_VALUE"""),"")</f>
        <v/>
      </c>
      <c r="D59" t="str">
        <f ca="1">IFERROR(__xludf.DUMMYFUNCTION("""COMPUTED_VALUE"""),"")</f>
        <v/>
      </c>
      <c r="E59" t="str">
        <f ca="1">IFERROR(__xludf.DUMMYFUNCTION("""COMPUTED_VALUE"""),"")</f>
        <v/>
      </c>
      <c r="F59" t="str">
        <f ca="1">IFERROR(__xludf.DUMMYFUNCTION("""COMPUTED_VALUE"""),"")</f>
        <v/>
      </c>
    </row>
    <row r="60" spans="1:6" ht="12.75">
      <c r="A60" t="str">
        <f ca="1">IFERROR(__xludf.DUMMYFUNCTION("""COMPUTED_VALUE"""),"")</f>
        <v/>
      </c>
      <c r="B60" t="str">
        <f ca="1">IFERROR(__xludf.DUMMYFUNCTION("""COMPUTED_VALUE"""),"")</f>
        <v/>
      </c>
      <c r="C60" t="str">
        <f ca="1">IFERROR(__xludf.DUMMYFUNCTION("""COMPUTED_VALUE"""),"")</f>
        <v/>
      </c>
      <c r="D60" t="str">
        <f ca="1">IFERROR(__xludf.DUMMYFUNCTION("""COMPUTED_VALUE"""),"")</f>
        <v/>
      </c>
      <c r="E60" t="str">
        <f ca="1">IFERROR(__xludf.DUMMYFUNCTION("""COMPUTED_VALUE"""),"")</f>
        <v/>
      </c>
      <c r="F60" t="str">
        <f ca="1">IFERROR(__xludf.DUMMYFUNCTION("""COMPUTED_VALUE"""),"")</f>
        <v/>
      </c>
    </row>
    <row r="61" spans="1:6" ht="12.75">
      <c r="A61" t="str">
        <f ca="1">IFERROR(__xludf.DUMMYFUNCTION("""COMPUTED_VALUE"""),"")</f>
        <v/>
      </c>
      <c r="B61" t="str">
        <f ca="1">IFERROR(__xludf.DUMMYFUNCTION("""COMPUTED_VALUE"""),"")</f>
        <v/>
      </c>
      <c r="C61" t="str">
        <f ca="1">IFERROR(__xludf.DUMMYFUNCTION("""COMPUTED_VALUE"""),"")</f>
        <v/>
      </c>
      <c r="D61" t="str">
        <f ca="1">IFERROR(__xludf.DUMMYFUNCTION("""COMPUTED_VALUE"""),"")</f>
        <v/>
      </c>
      <c r="E61" t="str">
        <f ca="1">IFERROR(__xludf.DUMMYFUNCTION("""COMPUTED_VALUE"""),"")</f>
        <v/>
      </c>
      <c r="F61" t="str">
        <f ca="1">IFERROR(__xludf.DUMMYFUNCTION("""COMPUTED_VALUE"""),"")</f>
        <v/>
      </c>
    </row>
    <row r="62" spans="1:6" ht="12.75">
      <c r="A62" t="str">
        <f ca="1">IFERROR(__xludf.DUMMYFUNCTION("""COMPUTED_VALUE"""),"")</f>
        <v/>
      </c>
      <c r="B62" t="str">
        <f ca="1">IFERROR(__xludf.DUMMYFUNCTION("""COMPUTED_VALUE"""),"")</f>
        <v/>
      </c>
      <c r="C62" t="str">
        <f ca="1">IFERROR(__xludf.DUMMYFUNCTION("""COMPUTED_VALUE"""),"")</f>
        <v/>
      </c>
      <c r="D62" t="str">
        <f ca="1">IFERROR(__xludf.DUMMYFUNCTION("""COMPUTED_VALUE"""),"")</f>
        <v/>
      </c>
      <c r="E62" t="str">
        <f ca="1">IFERROR(__xludf.DUMMYFUNCTION("""COMPUTED_VALUE"""),"")</f>
        <v/>
      </c>
      <c r="F62" t="str">
        <f ca="1">IFERROR(__xludf.DUMMYFUNCTION("""COMPUTED_VALUE"""),"")</f>
        <v/>
      </c>
    </row>
    <row r="63" spans="1:6" ht="12.75">
      <c r="A63" t="str">
        <f ca="1">IFERROR(__xludf.DUMMYFUNCTION("""COMPUTED_VALUE"""),"")</f>
        <v/>
      </c>
      <c r="B63" t="str">
        <f ca="1">IFERROR(__xludf.DUMMYFUNCTION("""COMPUTED_VALUE"""),"")</f>
        <v/>
      </c>
      <c r="C63" t="str">
        <f ca="1">IFERROR(__xludf.DUMMYFUNCTION("""COMPUTED_VALUE"""),"")</f>
        <v/>
      </c>
      <c r="D63" t="str">
        <f ca="1">IFERROR(__xludf.DUMMYFUNCTION("""COMPUTED_VALUE"""),"")</f>
        <v/>
      </c>
      <c r="E63" t="str">
        <f ca="1">IFERROR(__xludf.DUMMYFUNCTION("""COMPUTED_VALUE"""),"")</f>
        <v/>
      </c>
      <c r="F63" t="str">
        <f ca="1">IFERROR(__xludf.DUMMYFUNCTION("""COMPUTED_VALUE"""),"")</f>
        <v/>
      </c>
    </row>
    <row r="64" spans="1:6" ht="12.75">
      <c r="A64" t="str">
        <f ca="1">IFERROR(__xludf.DUMMYFUNCTION("""COMPUTED_VALUE"""),"")</f>
        <v/>
      </c>
      <c r="B64" t="str">
        <f ca="1">IFERROR(__xludf.DUMMYFUNCTION("""COMPUTED_VALUE"""),"")</f>
        <v/>
      </c>
      <c r="C64" t="str">
        <f ca="1">IFERROR(__xludf.DUMMYFUNCTION("""COMPUTED_VALUE"""),"")</f>
        <v/>
      </c>
      <c r="D64" t="str">
        <f ca="1">IFERROR(__xludf.DUMMYFUNCTION("""COMPUTED_VALUE"""),"")</f>
        <v/>
      </c>
      <c r="E64" t="str">
        <f ca="1">IFERROR(__xludf.DUMMYFUNCTION("""COMPUTED_VALUE"""),"")</f>
        <v/>
      </c>
      <c r="F64" t="str">
        <f ca="1">IFERROR(__xludf.DUMMYFUNCTION("""COMPUTED_VALUE"""),"")</f>
        <v/>
      </c>
    </row>
    <row r="65" spans="1:6" ht="12.75">
      <c r="A65" t="str">
        <f ca="1">IFERROR(__xludf.DUMMYFUNCTION("""COMPUTED_VALUE"""),"")</f>
        <v/>
      </c>
      <c r="B65" t="str">
        <f ca="1">IFERROR(__xludf.DUMMYFUNCTION("""COMPUTED_VALUE"""),"")</f>
        <v/>
      </c>
      <c r="C65" t="str">
        <f ca="1">IFERROR(__xludf.DUMMYFUNCTION("""COMPUTED_VALUE"""),"")</f>
        <v/>
      </c>
      <c r="D65" t="str">
        <f ca="1">IFERROR(__xludf.DUMMYFUNCTION("""COMPUTED_VALUE"""),"")</f>
        <v/>
      </c>
      <c r="E65" t="str">
        <f ca="1">IFERROR(__xludf.DUMMYFUNCTION("""COMPUTED_VALUE"""),"")</f>
        <v/>
      </c>
      <c r="F65" t="str">
        <f ca="1">IFERROR(__xludf.DUMMYFUNCTION("""COMPUTED_VALUE"""),"")</f>
        <v/>
      </c>
    </row>
    <row r="66" spans="1:6" ht="12.75">
      <c r="A66" t="str">
        <f ca="1">IFERROR(__xludf.DUMMYFUNCTION("""COMPUTED_VALUE"""),"")</f>
        <v/>
      </c>
      <c r="B66" t="str">
        <f ca="1">IFERROR(__xludf.DUMMYFUNCTION("""COMPUTED_VALUE"""),"")</f>
        <v/>
      </c>
      <c r="C66" t="str">
        <f ca="1">IFERROR(__xludf.DUMMYFUNCTION("""COMPUTED_VALUE"""),"")</f>
        <v/>
      </c>
      <c r="D66" t="str">
        <f ca="1">IFERROR(__xludf.DUMMYFUNCTION("""COMPUTED_VALUE"""),"")</f>
        <v/>
      </c>
      <c r="E66" t="str">
        <f ca="1">IFERROR(__xludf.DUMMYFUNCTION("""COMPUTED_VALUE"""),"")</f>
        <v/>
      </c>
      <c r="F66" t="str">
        <f ca="1">IFERROR(__xludf.DUMMYFUNCTION("""COMPUTED_VALUE"""),"")</f>
        <v/>
      </c>
    </row>
    <row r="67" spans="1:6" ht="12.75">
      <c r="A67" t="str">
        <f ca="1">IFERROR(__xludf.DUMMYFUNCTION("""COMPUTED_VALUE"""),"")</f>
        <v/>
      </c>
      <c r="B67" t="str">
        <f ca="1">IFERROR(__xludf.DUMMYFUNCTION("""COMPUTED_VALUE"""),"")</f>
        <v/>
      </c>
      <c r="C67" t="str">
        <f ca="1">IFERROR(__xludf.DUMMYFUNCTION("""COMPUTED_VALUE"""),"")</f>
        <v/>
      </c>
      <c r="D67" t="str">
        <f ca="1">IFERROR(__xludf.DUMMYFUNCTION("""COMPUTED_VALUE"""),"")</f>
        <v/>
      </c>
      <c r="E67" t="str">
        <f ca="1">IFERROR(__xludf.DUMMYFUNCTION("""COMPUTED_VALUE"""),"")</f>
        <v/>
      </c>
      <c r="F67" t="str">
        <f ca="1">IFERROR(__xludf.DUMMYFUNCTION("""COMPUTED_VALUE"""),"")</f>
        <v/>
      </c>
    </row>
    <row r="68" spans="1:6" ht="12.75">
      <c r="A68" t="str">
        <f ca="1">IFERROR(__xludf.DUMMYFUNCTION("""COMPUTED_VALUE"""),"")</f>
        <v/>
      </c>
      <c r="B68" t="str">
        <f ca="1">IFERROR(__xludf.DUMMYFUNCTION("""COMPUTED_VALUE"""),"")</f>
        <v/>
      </c>
      <c r="C68" t="str">
        <f ca="1">IFERROR(__xludf.DUMMYFUNCTION("""COMPUTED_VALUE"""),"")</f>
        <v/>
      </c>
      <c r="D68" t="str">
        <f ca="1">IFERROR(__xludf.DUMMYFUNCTION("""COMPUTED_VALUE"""),"")</f>
        <v/>
      </c>
      <c r="E68" t="str">
        <f ca="1">IFERROR(__xludf.DUMMYFUNCTION("""COMPUTED_VALUE"""),"")</f>
        <v/>
      </c>
      <c r="F68" t="str">
        <f ca="1">IFERROR(__xludf.DUMMYFUNCTION("""COMPUTED_VALUE"""),"")</f>
        <v/>
      </c>
    </row>
    <row r="69" spans="1:6" ht="12.75">
      <c r="A69" t="str">
        <f ca="1">IFERROR(__xludf.DUMMYFUNCTION("""COMPUTED_VALUE"""),"")</f>
        <v/>
      </c>
      <c r="B69" t="str">
        <f ca="1">IFERROR(__xludf.DUMMYFUNCTION("""COMPUTED_VALUE"""),"")</f>
        <v/>
      </c>
      <c r="C69" t="str">
        <f ca="1">IFERROR(__xludf.DUMMYFUNCTION("""COMPUTED_VALUE"""),"")</f>
        <v/>
      </c>
      <c r="D69" t="str">
        <f ca="1">IFERROR(__xludf.DUMMYFUNCTION("""COMPUTED_VALUE"""),"")</f>
        <v/>
      </c>
      <c r="E69" t="str">
        <f ca="1">IFERROR(__xludf.DUMMYFUNCTION("""COMPUTED_VALUE"""),"")</f>
        <v/>
      </c>
      <c r="F69" t="str">
        <f ca="1">IFERROR(__xludf.DUMMYFUNCTION("""COMPUTED_VALUE"""),"")</f>
        <v/>
      </c>
    </row>
    <row r="70" spans="1:6" ht="12.75">
      <c r="A70" t="str">
        <f ca="1">IFERROR(__xludf.DUMMYFUNCTION("""COMPUTED_VALUE"""),"")</f>
        <v/>
      </c>
      <c r="B70" t="str">
        <f ca="1">IFERROR(__xludf.DUMMYFUNCTION("""COMPUTED_VALUE"""),"")</f>
        <v/>
      </c>
      <c r="C70" t="str">
        <f ca="1">IFERROR(__xludf.DUMMYFUNCTION("""COMPUTED_VALUE"""),"")</f>
        <v/>
      </c>
      <c r="D70" t="str">
        <f ca="1">IFERROR(__xludf.DUMMYFUNCTION("""COMPUTED_VALUE"""),"")</f>
        <v/>
      </c>
      <c r="E70" t="str">
        <f ca="1">IFERROR(__xludf.DUMMYFUNCTION("""COMPUTED_VALUE"""),"")</f>
        <v/>
      </c>
      <c r="F70" t="str">
        <f ca="1">IFERROR(__xludf.DUMMYFUNCTION("""COMPUTED_VALUE"""),"")</f>
        <v/>
      </c>
    </row>
    <row r="71" spans="1:6" ht="12.75">
      <c r="A71" t="str">
        <f ca="1">IFERROR(__xludf.DUMMYFUNCTION("""COMPUTED_VALUE"""),"")</f>
        <v/>
      </c>
      <c r="B71" t="str">
        <f ca="1">IFERROR(__xludf.DUMMYFUNCTION("""COMPUTED_VALUE"""),"")</f>
        <v/>
      </c>
      <c r="C71" t="str">
        <f ca="1">IFERROR(__xludf.DUMMYFUNCTION("""COMPUTED_VALUE"""),"")</f>
        <v/>
      </c>
      <c r="D71" t="str">
        <f ca="1">IFERROR(__xludf.DUMMYFUNCTION("""COMPUTED_VALUE"""),"")</f>
        <v/>
      </c>
      <c r="E71" t="str">
        <f ca="1">IFERROR(__xludf.DUMMYFUNCTION("""COMPUTED_VALUE"""),"")</f>
        <v/>
      </c>
      <c r="F71" t="str">
        <f ca="1">IFERROR(__xludf.DUMMYFUNCTION("""COMPUTED_VALUE"""),"")</f>
        <v/>
      </c>
    </row>
    <row r="72" spans="1:6" ht="12.75">
      <c r="A72" t="str">
        <f ca="1">IFERROR(__xludf.DUMMYFUNCTION("""COMPUTED_VALUE"""),"")</f>
        <v/>
      </c>
      <c r="B72" t="str">
        <f ca="1">IFERROR(__xludf.DUMMYFUNCTION("""COMPUTED_VALUE"""),"")</f>
        <v/>
      </c>
      <c r="C72" t="str">
        <f ca="1">IFERROR(__xludf.DUMMYFUNCTION("""COMPUTED_VALUE"""),"")</f>
        <v/>
      </c>
      <c r="D72" t="str">
        <f ca="1">IFERROR(__xludf.DUMMYFUNCTION("""COMPUTED_VALUE"""),"")</f>
        <v/>
      </c>
      <c r="E72" t="str">
        <f ca="1">IFERROR(__xludf.DUMMYFUNCTION("""COMPUTED_VALUE"""),"")</f>
        <v/>
      </c>
      <c r="F72" t="str">
        <f ca="1">IFERROR(__xludf.DUMMYFUNCTION("""COMPUTED_VALUE"""),"")</f>
        <v/>
      </c>
    </row>
    <row r="73" spans="1:6" ht="12.75">
      <c r="A73" t="str">
        <f ca="1">IFERROR(__xludf.DUMMYFUNCTION("""COMPUTED_VALUE"""),"")</f>
        <v/>
      </c>
      <c r="B73" t="str">
        <f ca="1">IFERROR(__xludf.DUMMYFUNCTION("""COMPUTED_VALUE"""),"")</f>
        <v/>
      </c>
      <c r="C73" t="str">
        <f ca="1">IFERROR(__xludf.DUMMYFUNCTION("""COMPUTED_VALUE"""),"")</f>
        <v/>
      </c>
      <c r="D73" t="str">
        <f ca="1">IFERROR(__xludf.DUMMYFUNCTION("""COMPUTED_VALUE"""),"")</f>
        <v/>
      </c>
      <c r="E73" t="str">
        <f ca="1">IFERROR(__xludf.DUMMYFUNCTION("""COMPUTED_VALUE"""),"")</f>
        <v/>
      </c>
      <c r="F73" t="str">
        <f ca="1">IFERROR(__xludf.DUMMYFUNCTION("""COMPUTED_VALUE"""),"")</f>
        <v/>
      </c>
    </row>
    <row r="74" spans="1:6" ht="12.75">
      <c r="A74" t="str">
        <f ca="1">IFERROR(__xludf.DUMMYFUNCTION("""COMPUTED_VALUE"""),"")</f>
        <v/>
      </c>
      <c r="B74" t="str">
        <f ca="1">IFERROR(__xludf.DUMMYFUNCTION("""COMPUTED_VALUE"""),"")</f>
        <v/>
      </c>
      <c r="C74" t="str">
        <f ca="1">IFERROR(__xludf.DUMMYFUNCTION("""COMPUTED_VALUE"""),"")</f>
        <v/>
      </c>
      <c r="D74" t="str">
        <f ca="1">IFERROR(__xludf.DUMMYFUNCTION("""COMPUTED_VALUE"""),"")</f>
        <v/>
      </c>
      <c r="E74" t="str">
        <f ca="1">IFERROR(__xludf.DUMMYFUNCTION("""COMPUTED_VALUE"""),"")</f>
        <v/>
      </c>
      <c r="F74" t="str">
        <f ca="1">IFERROR(__xludf.DUMMYFUNCTION("""COMPUTED_VALUE"""),"")</f>
        <v/>
      </c>
    </row>
    <row r="75" spans="1:6" ht="12.75">
      <c r="A75" t="str">
        <f ca="1">IFERROR(__xludf.DUMMYFUNCTION("""COMPUTED_VALUE"""),"")</f>
        <v/>
      </c>
      <c r="B75" t="str">
        <f ca="1">IFERROR(__xludf.DUMMYFUNCTION("""COMPUTED_VALUE"""),"")</f>
        <v/>
      </c>
      <c r="C75" t="str">
        <f ca="1">IFERROR(__xludf.DUMMYFUNCTION("""COMPUTED_VALUE"""),"")</f>
        <v/>
      </c>
      <c r="D75" t="str">
        <f ca="1">IFERROR(__xludf.DUMMYFUNCTION("""COMPUTED_VALUE"""),"")</f>
        <v/>
      </c>
      <c r="E75" t="str">
        <f ca="1">IFERROR(__xludf.DUMMYFUNCTION("""COMPUTED_VALUE"""),"")</f>
        <v/>
      </c>
      <c r="F75" t="str">
        <f ca="1">IFERROR(__xludf.DUMMYFUNCTION("""COMPUTED_VALUE"""),"")</f>
        <v/>
      </c>
    </row>
    <row r="76" spans="1:6" ht="12.75">
      <c r="A76" t="str">
        <f ca="1">IFERROR(__xludf.DUMMYFUNCTION("""COMPUTED_VALUE"""),"")</f>
        <v/>
      </c>
      <c r="B76" t="str">
        <f ca="1">IFERROR(__xludf.DUMMYFUNCTION("""COMPUTED_VALUE"""),"")</f>
        <v/>
      </c>
      <c r="C76" t="str">
        <f ca="1">IFERROR(__xludf.DUMMYFUNCTION("""COMPUTED_VALUE"""),"")</f>
        <v/>
      </c>
      <c r="D76" t="str">
        <f ca="1">IFERROR(__xludf.DUMMYFUNCTION("""COMPUTED_VALUE"""),"")</f>
        <v/>
      </c>
      <c r="E76" t="str">
        <f ca="1">IFERROR(__xludf.DUMMYFUNCTION("""COMPUTED_VALUE"""),"")</f>
        <v/>
      </c>
      <c r="F76" t="str">
        <f ca="1">IFERROR(__xludf.DUMMYFUNCTION("""COMPUTED_VALUE"""),"")</f>
        <v/>
      </c>
    </row>
    <row r="77" spans="1:6" ht="12.75">
      <c r="A77" t="str">
        <f ca="1">IFERROR(__xludf.DUMMYFUNCTION("""COMPUTED_VALUE"""),"")</f>
        <v/>
      </c>
      <c r="B77" t="str">
        <f ca="1">IFERROR(__xludf.DUMMYFUNCTION("""COMPUTED_VALUE"""),"")</f>
        <v/>
      </c>
      <c r="C77" t="str">
        <f ca="1">IFERROR(__xludf.DUMMYFUNCTION("""COMPUTED_VALUE"""),"")</f>
        <v/>
      </c>
      <c r="D77" t="str">
        <f ca="1">IFERROR(__xludf.DUMMYFUNCTION("""COMPUTED_VALUE"""),"")</f>
        <v/>
      </c>
      <c r="E77" t="str">
        <f ca="1">IFERROR(__xludf.DUMMYFUNCTION("""COMPUTED_VALUE"""),"")</f>
        <v/>
      </c>
      <c r="F77" t="str">
        <f ca="1">IFERROR(__xludf.DUMMYFUNCTION("""COMPUTED_VALUE"""),"")</f>
        <v/>
      </c>
    </row>
    <row r="78" spans="1:6" ht="12.75">
      <c r="A78" t="str">
        <f ca="1">IFERROR(__xludf.DUMMYFUNCTION("""COMPUTED_VALUE"""),"")</f>
        <v/>
      </c>
      <c r="B78" t="str">
        <f ca="1">IFERROR(__xludf.DUMMYFUNCTION("""COMPUTED_VALUE"""),"")</f>
        <v/>
      </c>
      <c r="C78" t="str">
        <f ca="1">IFERROR(__xludf.DUMMYFUNCTION("""COMPUTED_VALUE"""),"")</f>
        <v/>
      </c>
      <c r="D78" t="str">
        <f ca="1">IFERROR(__xludf.DUMMYFUNCTION("""COMPUTED_VALUE"""),"")</f>
        <v/>
      </c>
      <c r="E78" t="str">
        <f ca="1">IFERROR(__xludf.DUMMYFUNCTION("""COMPUTED_VALUE"""),"")</f>
        <v/>
      </c>
      <c r="F78" t="str">
        <f ca="1">IFERROR(__xludf.DUMMYFUNCTION("""COMPUTED_VALUE"""),"")</f>
        <v/>
      </c>
    </row>
    <row r="79" spans="1:6" ht="12.75">
      <c r="A79" t="str">
        <f ca="1">IFERROR(__xludf.DUMMYFUNCTION("""COMPUTED_VALUE"""),"")</f>
        <v/>
      </c>
      <c r="B79" t="str">
        <f ca="1">IFERROR(__xludf.DUMMYFUNCTION("""COMPUTED_VALUE"""),"")</f>
        <v/>
      </c>
      <c r="C79" t="str">
        <f ca="1">IFERROR(__xludf.DUMMYFUNCTION("""COMPUTED_VALUE"""),"")</f>
        <v/>
      </c>
      <c r="D79" t="str">
        <f ca="1">IFERROR(__xludf.DUMMYFUNCTION("""COMPUTED_VALUE"""),"")</f>
        <v/>
      </c>
      <c r="E79" t="str">
        <f ca="1">IFERROR(__xludf.DUMMYFUNCTION("""COMPUTED_VALUE"""),"")</f>
        <v/>
      </c>
      <c r="F79" t="str">
        <f ca="1">IFERROR(__xludf.DUMMYFUNCTION("""COMPUTED_VALUE"""),"")</f>
        <v/>
      </c>
    </row>
    <row r="80" spans="1:6" ht="12.75">
      <c r="A80" t="str">
        <f ca="1">IFERROR(__xludf.DUMMYFUNCTION("""COMPUTED_VALUE"""),"")</f>
        <v/>
      </c>
      <c r="B80" t="str">
        <f ca="1">IFERROR(__xludf.DUMMYFUNCTION("""COMPUTED_VALUE"""),"")</f>
        <v/>
      </c>
      <c r="C80" t="str">
        <f ca="1">IFERROR(__xludf.DUMMYFUNCTION("""COMPUTED_VALUE"""),"")</f>
        <v/>
      </c>
      <c r="D80" t="str">
        <f ca="1">IFERROR(__xludf.DUMMYFUNCTION("""COMPUTED_VALUE"""),"")</f>
        <v/>
      </c>
      <c r="E80" t="str">
        <f ca="1">IFERROR(__xludf.DUMMYFUNCTION("""COMPUTED_VALUE"""),"")</f>
        <v/>
      </c>
      <c r="F80" t="str">
        <f ca="1">IFERROR(__xludf.DUMMYFUNCTION("""COMPUTED_VALUE"""),"")</f>
        <v/>
      </c>
    </row>
    <row r="81" spans="1:6" ht="12.75">
      <c r="A81" t="str">
        <f ca="1">IFERROR(__xludf.DUMMYFUNCTION("""COMPUTED_VALUE"""),"")</f>
        <v/>
      </c>
      <c r="B81" t="str">
        <f ca="1">IFERROR(__xludf.DUMMYFUNCTION("""COMPUTED_VALUE"""),"")</f>
        <v/>
      </c>
      <c r="C81" t="str">
        <f ca="1">IFERROR(__xludf.DUMMYFUNCTION("""COMPUTED_VALUE"""),"")</f>
        <v/>
      </c>
      <c r="D81" t="str">
        <f ca="1">IFERROR(__xludf.DUMMYFUNCTION("""COMPUTED_VALUE"""),"")</f>
        <v/>
      </c>
      <c r="E81" t="str">
        <f ca="1">IFERROR(__xludf.DUMMYFUNCTION("""COMPUTED_VALUE"""),"")</f>
        <v/>
      </c>
      <c r="F81" t="str">
        <f ca="1">IFERROR(__xludf.DUMMYFUNCTION("""COMPUTED_VALUE"""),"")</f>
        <v/>
      </c>
    </row>
    <row r="82" spans="1:6" ht="12.75">
      <c r="A82" t="str">
        <f ca="1">IFERROR(__xludf.DUMMYFUNCTION("""COMPUTED_VALUE"""),"")</f>
        <v/>
      </c>
      <c r="B82" t="str">
        <f ca="1">IFERROR(__xludf.DUMMYFUNCTION("""COMPUTED_VALUE"""),"")</f>
        <v/>
      </c>
      <c r="C82" t="str">
        <f ca="1">IFERROR(__xludf.DUMMYFUNCTION("""COMPUTED_VALUE"""),"")</f>
        <v/>
      </c>
      <c r="D82" t="str">
        <f ca="1">IFERROR(__xludf.DUMMYFUNCTION("""COMPUTED_VALUE"""),"")</f>
        <v/>
      </c>
      <c r="E82" t="str">
        <f ca="1">IFERROR(__xludf.DUMMYFUNCTION("""COMPUTED_VALUE"""),"")</f>
        <v/>
      </c>
      <c r="F82" t="str">
        <f ca="1">IFERROR(__xludf.DUMMYFUNCTION("""COMPUTED_VALUE"""),"")</f>
        <v/>
      </c>
    </row>
    <row r="83" spans="1:6" ht="12.75">
      <c r="A83" t="str">
        <f ca="1">IFERROR(__xludf.DUMMYFUNCTION("""COMPUTED_VALUE"""),"")</f>
        <v/>
      </c>
      <c r="B83" t="str">
        <f ca="1">IFERROR(__xludf.DUMMYFUNCTION("""COMPUTED_VALUE"""),"")</f>
        <v/>
      </c>
      <c r="C83" t="str">
        <f ca="1">IFERROR(__xludf.DUMMYFUNCTION("""COMPUTED_VALUE"""),"")</f>
        <v/>
      </c>
      <c r="D83" t="str">
        <f ca="1">IFERROR(__xludf.DUMMYFUNCTION("""COMPUTED_VALUE"""),"")</f>
        <v/>
      </c>
      <c r="E83" t="str">
        <f ca="1">IFERROR(__xludf.DUMMYFUNCTION("""COMPUTED_VALUE"""),"")</f>
        <v/>
      </c>
      <c r="F83" t="str">
        <f ca="1">IFERROR(__xludf.DUMMYFUNCTION("""COMPUTED_VALUE"""),"")</f>
        <v/>
      </c>
    </row>
    <row r="84" spans="1:6" ht="12.75">
      <c r="A84" t="str">
        <f ca="1">IFERROR(__xludf.DUMMYFUNCTION("""COMPUTED_VALUE"""),"")</f>
        <v/>
      </c>
      <c r="B84" t="str">
        <f ca="1">IFERROR(__xludf.DUMMYFUNCTION("""COMPUTED_VALUE"""),"")</f>
        <v/>
      </c>
      <c r="C84" t="str">
        <f ca="1">IFERROR(__xludf.DUMMYFUNCTION("""COMPUTED_VALUE"""),"")</f>
        <v/>
      </c>
      <c r="D84" t="str">
        <f ca="1">IFERROR(__xludf.DUMMYFUNCTION("""COMPUTED_VALUE"""),"")</f>
        <v/>
      </c>
      <c r="E84" t="str">
        <f ca="1">IFERROR(__xludf.DUMMYFUNCTION("""COMPUTED_VALUE"""),"")</f>
        <v/>
      </c>
      <c r="F84" t="str">
        <f ca="1">IFERROR(__xludf.DUMMYFUNCTION("""COMPUTED_VALUE"""),"")</f>
        <v/>
      </c>
    </row>
    <row r="85" spans="1:6" ht="12.75">
      <c r="A85" t="str">
        <f ca="1">IFERROR(__xludf.DUMMYFUNCTION("""COMPUTED_VALUE"""),"")</f>
        <v/>
      </c>
      <c r="B85" t="str">
        <f ca="1">IFERROR(__xludf.DUMMYFUNCTION("""COMPUTED_VALUE"""),"")</f>
        <v/>
      </c>
      <c r="C85" t="str">
        <f ca="1">IFERROR(__xludf.DUMMYFUNCTION("""COMPUTED_VALUE"""),"")</f>
        <v/>
      </c>
      <c r="D85" t="str">
        <f ca="1">IFERROR(__xludf.DUMMYFUNCTION("""COMPUTED_VALUE"""),"")</f>
        <v/>
      </c>
      <c r="E85" t="str">
        <f ca="1">IFERROR(__xludf.DUMMYFUNCTION("""COMPUTED_VALUE"""),"")</f>
        <v/>
      </c>
      <c r="F85" t="str">
        <f ca="1">IFERROR(__xludf.DUMMYFUNCTION("""COMPUTED_VALUE"""),"")</f>
        <v/>
      </c>
    </row>
    <row r="86" spans="1:6" ht="12.75">
      <c r="A86" t="str">
        <f ca="1">IFERROR(__xludf.DUMMYFUNCTION("""COMPUTED_VALUE"""),"")</f>
        <v/>
      </c>
      <c r="B86" t="str">
        <f ca="1">IFERROR(__xludf.DUMMYFUNCTION("""COMPUTED_VALUE"""),"")</f>
        <v/>
      </c>
      <c r="C86" t="str">
        <f ca="1">IFERROR(__xludf.DUMMYFUNCTION("""COMPUTED_VALUE"""),"")</f>
        <v/>
      </c>
      <c r="D86" t="str">
        <f ca="1">IFERROR(__xludf.DUMMYFUNCTION("""COMPUTED_VALUE"""),"")</f>
        <v/>
      </c>
      <c r="E86" t="str">
        <f ca="1">IFERROR(__xludf.DUMMYFUNCTION("""COMPUTED_VALUE"""),"")</f>
        <v/>
      </c>
      <c r="F86" t="str">
        <f ca="1">IFERROR(__xludf.DUMMYFUNCTION("""COMPUTED_VALUE"""),"")</f>
        <v/>
      </c>
    </row>
    <row r="87" spans="1:6" ht="12.75">
      <c r="A87" t="str">
        <f ca="1">IFERROR(__xludf.DUMMYFUNCTION("""COMPUTED_VALUE"""),"")</f>
        <v/>
      </c>
      <c r="B87" t="str">
        <f ca="1">IFERROR(__xludf.DUMMYFUNCTION("""COMPUTED_VALUE"""),"")</f>
        <v/>
      </c>
      <c r="C87" t="str">
        <f ca="1">IFERROR(__xludf.DUMMYFUNCTION("""COMPUTED_VALUE"""),"")</f>
        <v/>
      </c>
      <c r="D87" t="str">
        <f ca="1">IFERROR(__xludf.DUMMYFUNCTION("""COMPUTED_VALUE"""),"")</f>
        <v/>
      </c>
      <c r="E87" t="str">
        <f ca="1">IFERROR(__xludf.DUMMYFUNCTION("""COMPUTED_VALUE"""),"")</f>
        <v/>
      </c>
      <c r="F87" t="str">
        <f ca="1">IFERROR(__xludf.DUMMYFUNCTION("""COMPUTED_VALUE"""),"")</f>
        <v/>
      </c>
    </row>
    <row r="88" spans="1:6" ht="12.75">
      <c r="A88" t="str">
        <f ca="1">IFERROR(__xludf.DUMMYFUNCTION("""COMPUTED_VALUE"""),"")</f>
        <v/>
      </c>
      <c r="B88" t="str">
        <f ca="1">IFERROR(__xludf.DUMMYFUNCTION("""COMPUTED_VALUE"""),"")</f>
        <v/>
      </c>
      <c r="C88" t="str">
        <f ca="1">IFERROR(__xludf.DUMMYFUNCTION("""COMPUTED_VALUE"""),"")</f>
        <v/>
      </c>
      <c r="D88" t="str">
        <f ca="1">IFERROR(__xludf.DUMMYFUNCTION("""COMPUTED_VALUE"""),"")</f>
        <v/>
      </c>
      <c r="E88" t="str">
        <f ca="1">IFERROR(__xludf.DUMMYFUNCTION("""COMPUTED_VALUE"""),"")</f>
        <v/>
      </c>
      <c r="F88" t="str">
        <f ca="1">IFERROR(__xludf.DUMMYFUNCTION("""COMPUTED_VALUE"""),"")</f>
        <v/>
      </c>
    </row>
    <row r="89" spans="1:6" ht="12.75">
      <c r="A89" t="str">
        <f ca="1">IFERROR(__xludf.DUMMYFUNCTION("""COMPUTED_VALUE"""),"")</f>
        <v/>
      </c>
      <c r="B89" t="str">
        <f ca="1">IFERROR(__xludf.DUMMYFUNCTION("""COMPUTED_VALUE"""),"")</f>
        <v/>
      </c>
      <c r="C89" t="str">
        <f ca="1">IFERROR(__xludf.DUMMYFUNCTION("""COMPUTED_VALUE"""),"")</f>
        <v/>
      </c>
      <c r="D89" t="str">
        <f ca="1">IFERROR(__xludf.DUMMYFUNCTION("""COMPUTED_VALUE"""),"")</f>
        <v/>
      </c>
      <c r="E89" t="str">
        <f ca="1">IFERROR(__xludf.DUMMYFUNCTION("""COMPUTED_VALUE"""),"")</f>
        <v/>
      </c>
      <c r="F89" t="str">
        <f ca="1">IFERROR(__xludf.DUMMYFUNCTION("""COMPUTED_VALUE"""),"")</f>
        <v/>
      </c>
    </row>
    <row r="90" spans="1:6" ht="12.75">
      <c r="A90" t="str">
        <f ca="1">IFERROR(__xludf.DUMMYFUNCTION("""COMPUTED_VALUE"""),"")</f>
        <v/>
      </c>
      <c r="B90" t="str">
        <f ca="1">IFERROR(__xludf.DUMMYFUNCTION("""COMPUTED_VALUE"""),"")</f>
        <v/>
      </c>
      <c r="C90" t="str">
        <f ca="1">IFERROR(__xludf.DUMMYFUNCTION("""COMPUTED_VALUE"""),"")</f>
        <v/>
      </c>
      <c r="D90" t="str">
        <f ca="1">IFERROR(__xludf.DUMMYFUNCTION("""COMPUTED_VALUE"""),"")</f>
        <v/>
      </c>
      <c r="E90" t="str">
        <f ca="1">IFERROR(__xludf.DUMMYFUNCTION("""COMPUTED_VALUE"""),"")</f>
        <v/>
      </c>
      <c r="F90" t="str">
        <f ca="1">IFERROR(__xludf.DUMMYFUNCTION("""COMPUTED_VALUE"""),"")</f>
        <v/>
      </c>
    </row>
    <row r="91" spans="1:6" ht="12.75">
      <c r="A91" t="str">
        <f ca="1">IFERROR(__xludf.DUMMYFUNCTION("""COMPUTED_VALUE"""),"")</f>
        <v/>
      </c>
      <c r="B91" t="str">
        <f ca="1">IFERROR(__xludf.DUMMYFUNCTION("""COMPUTED_VALUE"""),"")</f>
        <v/>
      </c>
      <c r="C91" t="str">
        <f ca="1">IFERROR(__xludf.DUMMYFUNCTION("""COMPUTED_VALUE"""),"")</f>
        <v/>
      </c>
      <c r="D91" t="str">
        <f ca="1">IFERROR(__xludf.DUMMYFUNCTION("""COMPUTED_VALUE"""),"")</f>
        <v/>
      </c>
      <c r="E91" t="str">
        <f ca="1">IFERROR(__xludf.DUMMYFUNCTION("""COMPUTED_VALUE"""),"")</f>
        <v/>
      </c>
      <c r="F91" t="str">
        <f ca="1">IFERROR(__xludf.DUMMYFUNCTION("""COMPUTED_VALUE"""),"")</f>
        <v/>
      </c>
    </row>
    <row r="92" spans="1:6" ht="12.75">
      <c r="A92" t="str">
        <f ca="1">IFERROR(__xludf.DUMMYFUNCTION("""COMPUTED_VALUE"""),"")</f>
        <v/>
      </c>
      <c r="B92" t="str">
        <f ca="1">IFERROR(__xludf.DUMMYFUNCTION("""COMPUTED_VALUE"""),"")</f>
        <v/>
      </c>
      <c r="C92" t="str">
        <f ca="1">IFERROR(__xludf.DUMMYFUNCTION("""COMPUTED_VALUE"""),"")</f>
        <v/>
      </c>
      <c r="D92" t="str">
        <f ca="1">IFERROR(__xludf.DUMMYFUNCTION("""COMPUTED_VALUE"""),"")</f>
        <v/>
      </c>
      <c r="E92" t="str">
        <f ca="1">IFERROR(__xludf.DUMMYFUNCTION("""COMPUTED_VALUE"""),"")</f>
        <v/>
      </c>
      <c r="F92" t="str">
        <f ca="1">IFERROR(__xludf.DUMMYFUNCTION("""COMPUTED_VALUE"""),"")</f>
        <v/>
      </c>
    </row>
    <row r="93" spans="1:6" ht="12.75">
      <c r="A93" t="str">
        <f ca="1">IFERROR(__xludf.DUMMYFUNCTION("""COMPUTED_VALUE"""),"")</f>
        <v/>
      </c>
      <c r="B93" t="str">
        <f ca="1">IFERROR(__xludf.DUMMYFUNCTION("""COMPUTED_VALUE"""),"")</f>
        <v/>
      </c>
      <c r="C93" t="str">
        <f ca="1">IFERROR(__xludf.DUMMYFUNCTION("""COMPUTED_VALUE"""),"")</f>
        <v/>
      </c>
      <c r="D93" t="str">
        <f ca="1">IFERROR(__xludf.DUMMYFUNCTION("""COMPUTED_VALUE"""),"")</f>
        <v/>
      </c>
      <c r="E93" t="str">
        <f ca="1">IFERROR(__xludf.DUMMYFUNCTION("""COMPUTED_VALUE"""),"")</f>
        <v/>
      </c>
      <c r="F93" t="str">
        <f ca="1">IFERROR(__xludf.DUMMYFUNCTION("""COMPUTED_VALUE"""),"")</f>
        <v/>
      </c>
    </row>
    <row r="94" spans="1:6" ht="12.75">
      <c r="A94" t="str">
        <f ca="1">IFERROR(__xludf.DUMMYFUNCTION("""COMPUTED_VALUE"""),"")</f>
        <v/>
      </c>
      <c r="B94" t="str">
        <f ca="1">IFERROR(__xludf.DUMMYFUNCTION("""COMPUTED_VALUE"""),"")</f>
        <v/>
      </c>
      <c r="C94" t="str">
        <f ca="1">IFERROR(__xludf.DUMMYFUNCTION("""COMPUTED_VALUE"""),"")</f>
        <v/>
      </c>
      <c r="D94" t="str">
        <f ca="1">IFERROR(__xludf.DUMMYFUNCTION("""COMPUTED_VALUE"""),"")</f>
        <v/>
      </c>
      <c r="E94" t="str">
        <f ca="1">IFERROR(__xludf.DUMMYFUNCTION("""COMPUTED_VALUE"""),"")</f>
        <v/>
      </c>
      <c r="F94" t="str">
        <f ca="1">IFERROR(__xludf.DUMMYFUNCTION("""COMPUTED_VALUE"""),"")</f>
        <v/>
      </c>
    </row>
    <row r="95" spans="1:6" ht="12.75">
      <c r="A95" t="str">
        <f ca="1">IFERROR(__xludf.DUMMYFUNCTION("""COMPUTED_VALUE"""),"")</f>
        <v/>
      </c>
      <c r="B95" t="str">
        <f ca="1">IFERROR(__xludf.DUMMYFUNCTION("""COMPUTED_VALUE"""),"")</f>
        <v/>
      </c>
      <c r="C95" t="str">
        <f ca="1">IFERROR(__xludf.DUMMYFUNCTION("""COMPUTED_VALUE"""),"")</f>
        <v/>
      </c>
      <c r="D95" t="str">
        <f ca="1">IFERROR(__xludf.DUMMYFUNCTION("""COMPUTED_VALUE"""),"")</f>
        <v/>
      </c>
      <c r="E95" t="str">
        <f ca="1">IFERROR(__xludf.DUMMYFUNCTION("""COMPUTED_VALUE"""),"")</f>
        <v/>
      </c>
      <c r="F95" t="str">
        <f ca="1">IFERROR(__xludf.DUMMYFUNCTION("""COMPUTED_VALUE"""),"")</f>
        <v/>
      </c>
    </row>
    <row r="96" spans="1:6" ht="12.75">
      <c r="A96" t="str">
        <f ca="1">IFERROR(__xludf.DUMMYFUNCTION("""COMPUTED_VALUE"""),"")</f>
        <v/>
      </c>
      <c r="B96" t="str">
        <f ca="1">IFERROR(__xludf.DUMMYFUNCTION("""COMPUTED_VALUE"""),"")</f>
        <v/>
      </c>
      <c r="C96" t="str">
        <f ca="1">IFERROR(__xludf.DUMMYFUNCTION("""COMPUTED_VALUE"""),"")</f>
        <v/>
      </c>
      <c r="D96" t="str">
        <f ca="1">IFERROR(__xludf.DUMMYFUNCTION("""COMPUTED_VALUE"""),"")</f>
        <v/>
      </c>
      <c r="E96" t="str">
        <f ca="1">IFERROR(__xludf.DUMMYFUNCTION("""COMPUTED_VALUE"""),"")</f>
        <v/>
      </c>
      <c r="F96" t="str">
        <f ca="1">IFERROR(__xludf.DUMMYFUNCTION("""COMPUTED_VALUE"""),"")</f>
        <v/>
      </c>
    </row>
    <row r="97" spans="1:6" ht="12.75">
      <c r="A97" t="str">
        <f ca="1">IFERROR(__xludf.DUMMYFUNCTION("""COMPUTED_VALUE"""),"")</f>
        <v/>
      </c>
      <c r="B97" t="str">
        <f ca="1">IFERROR(__xludf.DUMMYFUNCTION("""COMPUTED_VALUE"""),"")</f>
        <v/>
      </c>
      <c r="C97" t="str">
        <f ca="1">IFERROR(__xludf.DUMMYFUNCTION("""COMPUTED_VALUE"""),"")</f>
        <v/>
      </c>
      <c r="D97" t="str">
        <f ca="1">IFERROR(__xludf.DUMMYFUNCTION("""COMPUTED_VALUE"""),"")</f>
        <v/>
      </c>
      <c r="E97" t="str">
        <f ca="1">IFERROR(__xludf.DUMMYFUNCTION("""COMPUTED_VALUE"""),"")</f>
        <v/>
      </c>
      <c r="F97" t="str">
        <f ca="1">IFERROR(__xludf.DUMMYFUNCTION("""COMPUTED_VALUE"""),"")</f>
        <v/>
      </c>
    </row>
    <row r="98" spans="1:6" ht="12.75">
      <c r="A98" t="str">
        <f ca="1">IFERROR(__xludf.DUMMYFUNCTION("""COMPUTED_VALUE"""),"")</f>
        <v/>
      </c>
      <c r="B98" t="str">
        <f ca="1">IFERROR(__xludf.DUMMYFUNCTION("""COMPUTED_VALUE"""),"")</f>
        <v/>
      </c>
      <c r="C98" t="str">
        <f ca="1">IFERROR(__xludf.DUMMYFUNCTION("""COMPUTED_VALUE"""),"")</f>
        <v/>
      </c>
      <c r="D98" t="str">
        <f ca="1">IFERROR(__xludf.DUMMYFUNCTION("""COMPUTED_VALUE"""),"")</f>
        <v/>
      </c>
      <c r="E98" t="str">
        <f ca="1">IFERROR(__xludf.DUMMYFUNCTION("""COMPUTED_VALUE"""),"")</f>
        <v/>
      </c>
      <c r="F98" t="str">
        <f ca="1">IFERROR(__xludf.DUMMYFUNCTION("""COMPUTED_VALUE"""),"")</f>
        <v/>
      </c>
    </row>
    <row r="99" spans="1:6" ht="12.75">
      <c r="A99" t="str">
        <f ca="1">IFERROR(__xludf.DUMMYFUNCTION("""COMPUTED_VALUE"""),"")</f>
        <v/>
      </c>
      <c r="B99" t="str">
        <f ca="1">IFERROR(__xludf.DUMMYFUNCTION("""COMPUTED_VALUE"""),"")</f>
        <v/>
      </c>
      <c r="C99" t="str">
        <f ca="1">IFERROR(__xludf.DUMMYFUNCTION("""COMPUTED_VALUE"""),"")</f>
        <v/>
      </c>
      <c r="D99" t="str">
        <f ca="1">IFERROR(__xludf.DUMMYFUNCTION("""COMPUTED_VALUE"""),"")</f>
        <v/>
      </c>
      <c r="E99" t="str">
        <f ca="1">IFERROR(__xludf.DUMMYFUNCTION("""COMPUTED_VALUE"""),"")</f>
        <v/>
      </c>
      <c r="F99" t="str">
        <f ca="1">IFERROR(__xludf.DUMMYFUNCTION("""COMPUTED_VALUE"""),"")</f>
        <v/>
      </c>
    </row>
    <row r="100" spans="1:6" ht="12.75">
      <c r="A100" t="str">
        <f ca="1">IFERROR(__xludf.DUMMYFUNCTION("""COMPUTED_VALUE"""),"")</f>
        <v/>
      </c>
      <c r="B100" t="str">
        <f ca="1">IFERROR(__xludf.DUMMYFUNCTION("""COMPUTED_VALUE"""),"")</f>
        <v/>
      </c>
      <c r="C100" t="str">
        <f ca="1">IFERROR(__xludf.DUMMYFUNCTION("""COMPUTED_VALUE"""),"")</f>
        <v/>
      </c>
      <c r="D100" t="str">
        <f ca="1">IFERROR(__xludf.DUMMYFUNCTION("""COMPUTED_VALUE"""),"")</f>
        <v/>
      </c>
      <c r="E100" t="str">
        <f ca="1">IFERROR(__xludf.DUMMYFUNCTION("""COMPUTED_VALUE"""),"")</f>
        <v/>
      </c>
      <c r="F100" t="str">
        <f ca="1">IFERROR(__xludf.DUMMYFUNCTION("""COMPUTED_VALUE"""),"")</f>
        <v/>
      </c>
    </row>
    <row r="101" spans="1:6" ht="12.75">
      <c r="A101" t="str">
        <f ca="1">IFERROR(__xludf.DUMMYFUNCTION("""COMPUTED_VALUE"""),"")</f>
        <v/>
      </c>
      <c r="B101" t="str">
        <f ca="1">IFERROR(__xludf.DUMMYFUNCTION("""COMPUTED_VALUE"""),"")</f>
        <v/>
      </c>
      <c r="C101" t="str">
        <f ca="1">IFERROR(__xludf.DUMMYFUNCTION("""COMPUTED_VALUE"""),"")</f>
        <v/>
      </c>
      <c r="D101" t="str">
        <f ca="1">IFERROR(__xludf.DUMMYFUNCTION("""COMPUTED_VALUE"""),"")</f>
        <v/>
      </c>
      <c r="E101" t="str">
        <f ca="1">IFERROR(__xludf.DUMMYFUNCTION("""COMPUTED_VALUE"""),"")</f>
        <v/>
      </c>
      <c r="F101" t="str">
        <f ca="1">IFERROR(__xludf.DUMMYFUNCTION("""COMPUTED_VALUE"""),"")</f>
        <v/>
      </c>
    </row>
    <row r="102" spans="1:6" ht="12.75">
      <c r="A102" t="str">
        <f ca="1">IFERROR(__xludf.DUMMYFUNCTION("""COMPUTED_VALUE"""),"")</f>
        <v/>
      </c>
      <c r="B102" t="str">
        <f ca="1">IFERROR(__xludf.DUMMYFUNCTION("""COMPUTED_VALUE"""),"")</f>
        <v/>
      </c>
      <c r="C102" t="str">
        <f ca="1">IFERROR(__xludf.DUMMYFUNCTION("""COMPUTED_VALUE"""),"")</f>
        <v/>
      </c>
      <c r="D102" t="str">
        <f ca="1">IFERROR(__xludf.DUMMYFUNCTION("""COMPUTED_VALUE"""),"")</f>
        <v/>
      </c>
      <c r="E102" t="str">
        <f ca="1">IFERROR(__xludf.DUMMYFUNCTION("""COMPUTED_VALUE"""),"")</f>
        <v/>
      </c>
      <c r="F102" t="str">
        <f ca="1">IFERROR(__xludf.DUMMYFUNCTION("""COMPUTED_VALUE"""),"")</f>
        <v/>
      </c>
    </row>
    <row r="103" spans="1:6" ht="12.75">
      <c r="A103" t="str">
        <f ca="1">IFERROR(__xludf.DUMMYFUNCTION("""COMPUTED_VALUE"""),"")</f>
        <v/>
      </c>
      <c r="B103" t="str">
        <f ca="1">IFERROR(__xludf.DUMMYFUNCTION("""COMPUTED_VALUE"""),"")</f>
        <v/>
      </c>
      <c r="C103" t="str">
        <f ca="1">IFERROR(__xludf.DUMMYFUNCTION("""COMPUTED_VALUE"""),"")</f>
        <v/>
      </c>
      <c r="D103" t="str">
        <f ca="1">IFERROR(__xludf.DUMMYFUNCTION("""COMPUTED_VALUE"""),"")</f>
        <v/>
      </c>
      <c r="E103" t="str">
        <f ca="1">IFERROR(__xludf.DUMMYFUNCTION("""COMPUTED_VALUE"""),"")</f>
        <v/>
      </c>
      <c r="F103" t="str">
        <f ca="1">IFERROR(__xludf.DUMMYFUNCTION("""COMPUTED_VALUE"""),"")</f>
        <v/>
      </c>
    </row>
    <row r="104" spans="1:6" ht="12.75">
      <c r="A104" t="str">
        <f ca="1">IFERROR(__xludf.DUMMYFUNCTION("""COMPUTED_VALUE"""),"")</f>
        <v/>
      </c>
      <c r="B104" t="str">
        <f ca="1">IFERROR(__xludf.DUMMYFUNCTION("""COMPUTED_VALUE"""),"")</f>
        <v/>
      </c>
      <c r="C104" t="str">
        <f ca="1">IFERROR(__xludf.DUMMYFUNCTION("""COMPUTED_VALUE"""),"")</f>
        <v/>
      </c>
      <c r="D104" t="str">
        <f ca="1">IFERROR(__xludf.DUMMYFUNCTION("""COMPUTED_VALUE"""),"")</f>
        <v/>
      </c>
      <c r="E104" t="str">
        <f ca="1">IFERROR(__xludf.DUMMYFUNCTION("""COMPUTED_VALUE"""),"")</f>
        <v/>
      </c>
      <c r="F104" t="str">
        <f ca="1">IFERROR(__xludf.DUMMYFUNCTION("""COMPUTED_VALUE"""),"")</f>
        <v/>
      </c>
    </row>
    <row r="105" spans="1:6" ht="12.75">
      <c r="A105" t="str">
        <f ca="1">IFERROR(__xludf.DUMMYFUNCTION("""COMPUTED_VALUE"""),"")</f>
        <v/>
      </c>
      <c r="B105" t="str">
        <f ca="1">IFERROR(__xludf.DUMMYFUNCTION("""COMPUTED_VALUE"""),"")</f>
        <v/>
      </c>
      <c r="C105" t="str">
        <f ca="1">IFERROR(__xludf.DUMMYFUNCTION("""COMPUTED_VALUE"""),"")</f>
        <v/>
      </c>
      <c r="D105" t="str">
        <f ca="1">IFERROR(__xludf.DUMMYFUNCTION("""COMPUTED_VALUE"""),"")</f>
        <v/>
      </c>
      <c r="E105" t="str">
        <f ca="1">IFERROR(__xludf.DUMMYFUNCTION("""COMPUTED_VALUE"""),"")</f>
        <v/>
      </c>
      <c r="F105" t="str">
        <f ca="1">IFERROR(__xludf.DUMMYFUNCTION("""COMPUTED_VALUE"""),"")</f>
        <v/>
      </c>
    </row>
    <row r="106" spans="1:6" ht="12.75">
      <c r="A106" t="str">
        <f ca="1">IFERROR(__xludf.DUMMYFUNCTION("""COMPUTED_VALUE"""),"")</f>
        <v/>
      </c>
      <c r="B106" t="str">
        <f ca="1">IFERROR(__xludf.DUMMYFUNCTION("""COMPUTED_VALUE"""),"")</f>
        <v/>
      </c>
      <c r="C106" t="str">
        <f ca="1">IFERROR(__xludf.DUMMYFUNCTION("""COMPUTED_VALUE"""),"")</f>
        <v/>
      </c>
      <c r="D106" t="str">
        <f ca="1">IFERROR(__xludf.DUMMYFUNCTION("""COMPUTED_VALUE"""),"")</f>
        <v/>
      </c>
      <c r="E106" t="str">
        <f ca="1">IFERROR(__xludf.DUMMYFUNCTION("""COMPUTED_VALUE"""),"")</f>
        <v/>
      </c>
      <c r="F106" t="str">
        <f ca="1">IFERROR(__xludf.DUMMYFUNCTION("""COMPUTED_VALUE"""),"")</f>
        <v/>
      </c>
    </row>
    <row r="107" spans="1:6" ht="12.75">
      <c r="A107" t="str">
        <f ca="1">IFERROR(__xludf.DUMMYFUNCTION("""COMPUTED_VALUE"""),"")</f>
        <v/>
      </c>
      <c r="B107" t="str">
        <f ca="1">IFERROR(__xludf.DUMMYFUNCTION("""COMPUTED_VALUE"""),"")</f>
        <v/>
      </c>
      <c r="C107" t="str">
        <f ca="1">IFERROR(__xludf.DUMMYFUNCTION("""COMPUTED_VALUE"""),"")</f>
        <v/>
      </c>
      <c r="D107" t="str">
        <f ca="1">IFERROR(__xludf.DUMMYFUNCTION("""COMPUTED_VALUE"""),"")</f>
        <v/>
      </c>
      <c r="E107" t="str">
        <f ca="1">IFERROR(__xludf.DUMMYFUNCTION("""COMPUTED_VALUE"""),"")</f>
        <v/>
      </c>
      <c r="F107" t="str">
        <f ca="1">IFERROR(__xludf.DUMMYFUNCTION("""COMPUTED_VALUE"""),"")</f>
        <v/>
      </c>
    </row>
    <row r="108" spans="1:6" ht="12.75">
      <c r="A108" t="str">
        <f ca="1">IFERROR(__xludf.DUMMYFUNCTION("""COMPUTED_VALUE"""),"")</f>
        <v/>
      </c>
      <c r="B108" t="str">
        <f ca="1">IFERROR(__xludf.DUMMYFUNCTION("""COMPUTED_VALUE"""),"")</f>
        <v/>
      </c>
      <c r="C108" t="str">
        <f ca="1">IFERROR(__xludf.DUMMYFUNCTION("""COMPUTED_VALUE"""),"")</f>
        <v/>
      </c>
      <c r="D108" t="str">
        <f ca="1">IFERROR(__xludf.DUMMYFUNCTION("""COMPUTED_VALUE"""),"")</f>
        <v/>
      </c>
      <c r="E108" t="str">
        <f ca="1">IFERROR(__xludf.DUMMYFUNCTION("""COMPUTED_VALUE"""),"")</f>
        <v/>
      </c>
      <c r="F108" t="str">
        <f ca="1">IFERROR(__xludf.DUMMYFUNCTION("""COMPUTED_VALUE"""),"")</f>
        <v/>
      </c>
    </row>
    <row r="109" spans="1:6" ht="12.75">
      <c r="A109" t="str">
        <f ca="1">IFERROR(__xludf.DUMMYFUNCTION("""COMPUTED_VALUE"""),"")</f>
        <v/>
      </c>
      <c r="B109" t="str">
        <f ca="1">IFERROR(__xludf.DUMMYFUNCTION("""COMPUTED_VALUE"""),"")</f>
        <v/>
      </c>
      <c r="C109" t="str">
        <f ca="1">IFERROR(__xludf.DUMMYFUNCTION("""COMPUTED_VALUE"""),"")</f>
        <v/>
      </c>
      <c r="D109" t="str">
        <f ca="1">IFERROR(__xludf.DUMMYFUNCTION("""COMPUTED_VALUE"""),"")</f>
        <v/>
      </c>
      <c r="E109" t="str">
        <f ca="1">IFERROR(__xludf.DUMMYFUNCTION("""COMPUTED_VALUE"""),"")</f>
        <v/>
      </c>
      <c r="F109" t="str">
        <f ca="1">IFERROR(__xludf.DUMMYFUNCTION("""COMPUTED_VALUE"""),"")</f>
        <v/>
      </c>
    </row>
    <row r="110" spans="1:6" ht="12.75">
      <c r="A110" t="str">
        <f ca="1">IFERROR(__xludf.DUMMYFUNCTION("""COMPUTED_VALUE"""),"")</f>
        <v/>
      </c>
      <c r="B110" t="str">
        <f ca="1">IFERROR(__xludf.DUMMYFUNCTION("""COMPUTED_VALUE"""),"")</f>
        <v/>
      </c>
      <c r="C110" t="str">
        <f ca="1">IFERROR(__xludf.DUMMYFUNCTION("""COMPUTED_VALUE"""),"")</f>
        <v/>
      </c>
      <c r="D110" t="str">
        <f ca="1">IFERROR(__xludf.DUMMYFUNCTION("""COMPUTED_VALUE"""),"")</f>
        <v/>
      </c>
      <c r="E110" t="str">
        <f ca="1">IFERROR(__xludf.DUMMYFUNCTION("""COMPUTED_VALUE"""),"")</f>
        <v/>
      </c>
      <c r="F110" t="str">
        <f ca="1">IFERROR(__xludf.DUMMYFUNCTION("""COMPUTED_VALUE"""),"")</f>
        <v/>
      </c>
    </row>
    <row r="111" spans="1:6" ht="12.75">
      <c r="A111" t="str">
        <f ca="1">IFERROR(__xludf.DUMMYFUNCTION("""COMPUTED_VALUE"""),"")</f>
        <v/>
      </c>
      <c r="B111" t="str">
        <f ca="1">IFERROR(__xludf.DUMMYFUNCTION("""COMPUTED_VALUE"""),"")</f>
        <v/>
      </c>
      <c r="C111" t="str">
        <f ca="1">IFERROR(__xludf.DUMMYFUNCTION("""COMPUTED_VALUE"""),"")</f>
        <v/>
      </c>
      <c r="D111" t="str">
        <f ca="1">IFERROR(__xludf.DUMMYFUNCTION("""COMPUTED_VALUE"""),"")</f>
        <v/>
      </c>
      <c r="E111" t="str">
        <f ca="1">IFERROR(__xludf.DUMMYFUNCTION("""COMPUTED_VALUE"""),"")</f>
        <v/>
      </c>
      <c r="F111" t="str">
        <f ca="1">IFERROR(__xludf.DUMMYFUNCTION("""COMPUTED_VALUE"""),"")</f>
        <v/>
      </c>
    </row>
    <row r="112" spans="1:6" ht="12.75">
      <c r="A112" t="str">
        <f ca="1">IFERROR(__xludf.DUMMYFUNCTION("""COMPUTED_VALUE"""),"")</f>
        <v/>
      </c>
      <c r="B112" t="str">
        <f ca="1">IFERROR(__xludf.DUMMYFUNCTION("""COMPUTED_VALUE"""),"")</f>
        <v/>
      </c>
      <c r="C112" t="str">
        <f ca="1">IFERROR(__xludf.DUMMYFUNCTION("""COMPUTED_VALUE"""),"")</f>
        <v/>
      </c>
      <c r="D112" t="str">
        <f ca="1">IFERROR(__xludf.DUMMYFUNCTION("""COMPUTED_VALUE"""),"")</f>
        <v/>
      </c>
      <c r="E112" t="str">
        <f ca="1">IFERROR(__xludf.DUMMYFUNCTION("""COMPUTED_VALUE"""),"")</f>
        <v/>
      </c>
      <c r="F112" t="str">
        <f ca="1">IFERROR(__xludf.DUMMYFUNCTION("""COMPUTED_VALUE"""),"")</f>
        <v/>
      </c>
    </row>
    <row r="113" spans="1:6" ht="12.75">
      <c r="A113" t="str">
        <f ca="1">IFERROR(__xludf.DUMMYFUNCTION("""COMPUTED_VALUE"""),"")</f>
        <v/>
      </c>
      <c r="B113" t="str">
        <f ca="1">IFERROR(__xludf.DUMMYFUNCTION("""COMPUTED_VALUE"""),"")</f>
        <v/>
      </c>
      <c r="C113" t="str">
        <f ca="1">IFERROR(__xludf.DUMMYFUNCTION("""COMPUTED_VALUE"""),"")</f>
        <v/>
      </c>
      <c r="D113" t="str">
        <f ca="1">IFERROR(__xludf.DUMMYFUNCTION("""COMPUTED_VALUE"""),"")</f>
        <v/>
      </c>
      <c r="E113" t="str">
        <f ca="1">IFERROR(__xludf.DUMMYFUNCTION("""COMPUTED_VALUE"""),"")</f>
        <v/>
      </c>
      <c r="F113" t="str">
        <f ca="1">IFERROR(__xludf.DUMMYFUNCTION("""COMPUTED_VALUE"""),"")</f>
        <v/>
      </c>
    </row>
    <row r="114" spans="1:6" ht="12.75">
      <c r="A114" t="str">
        <f ca="1">IFERROR(__xludf.DUMMYFUNCTION("""COMPUTED_VALUE"""),"")</f>
        <v/>
      </c>
      <c r="B114" t="str">
        <f ca="1">IFERROR(__xludf.DUMMYFUNCTION("""COMPUTED_VALUE"""),"")</f>
        <v/>
      </c>
      <c r="C114" t="str">
        <f ca="1">IFERROR(__xludf.DUMMYFUNCTION("""COMPUTED_VALUE"""),"")</f>
        <v/>
      </c>
      <c r="D114" t="str">
        <f ca="1">IFERROR(__xludf.DUMMYFUNCTION("""COMPUTED_VALUE"""),"")</f>
        <v/>
      </c>
      <c r="E114" t="str">
        <f ca="1">IFERROR(__xludf.DUMMYFUNCTION("""COMPUTED_VALUE"""),"")</f>
        <v/>
      </c>
      <c r="F114" t="str">
        <f ca="1">IFERROR(__xludf.DUMMYFUNCTION("""COMPUTED_VALUE"""),"")</f>
        <v/>
      </c>
    </row>
    <row r="115" spans="1:6" ht="12.75">
      <c r="A115" t="str">
        <f ca="1">IFERROR(__xludf.DUMMYFUNCTION("""COMPUTED_VALUE"""),"")</f>
        <v/>
      </c>
      <c r="B115" t="str">
        <f ca="1">IFERROR(__xludf.DUMMYFUNCTION("""COMPUTED_VALUE"""),"")</f>
        <v/>
      </c>
      <c r="C115" t="str">
        <f ca="1">IFERROR(__xludf.DUMMYFUNCTION("""COMPUTED_VALUE"""),"")</f>
        <v/>
      </c>
      <c r="D115" t="str">
        <f ca="1">IFERROR(__xludf.DUMMYFUNCTION("""COMPUTED_VALUE"""),"")</f>
        <v/>
      </c>
      <c r="E115" t="str">
        <f ca="1">IFERROR(__xludf.DUMMYFUNCTION("""COMPUTED_VALUE"""),"")</f>
        <v/>
      </c>
      <c r="F115" t="str">
        <f ca="1">IFERROR(__xludf.DUMMYFUNCTION("""COMPUTED_VALUE"""),"")</f>
        <v/>
      </c>
    </row>
    <row r="116" spans="1:6" ht="12.75">
      <c r="A116" t="str">
        <f ca="1">IFERROR(__xludf.DUMMYFUNCTION("""COMPUTED_VALUE"""),"")</f>
        <v/>
      </c>
      <c r="B116" t="str">
        <f ca="1">IFERROR(__xludf.DUMMYFUNCTION("""COMPUTED_VALUE"""),"")</f>
        <v/>
      </c>
      <c r="C116" t="str">
        <f ca="1">IFERROR(__xludf.DUMMYFUNCTION("""COMPUTED_VALUE"""),"")</f>
        <v/>
      </c>
      <c r="D116" t="str">
        <f ca="1">IFERROR(__xludf.DUMMYFUNCTION("""COMPUTED_VALUE"""),"")</f>
        <v/>
      </c>
      <c r="E116" t="str">
        <f ca="1">IFERROR(__xludf.DUMMYFUNCTION("""COMPUTED_VALUE"""),"")</f>
        <v/>
      </c>
      <c r="F116" t="str">
        <f ca="1">IFERROR(__xludf.DUMMYFUNCTION("""COMPUTED_VALUE"""),"")</f>
        <v/>
      </c>
    </row>
    <row r="117" spans="1:6" ht="12.75">
      <c r="A117" t="str">
        <f ca="1">IFERROR(__xludf.DUMMYFUNCTION("""COMPUTED_VALUE"""),"")</f>
        <v/>
      </c>
      <c r="B117" t="str">
        <f ca="1">IFERROR(__xludf.DUMMYFUNCTION("""COMPUTED_VALUE"""),"")</f>
        <v/>
      </c>
      <c r="C117" t="str">
        <f ca="1">IFERROR(__xludf.DUMMYFUNCTION("""COMPUTED_VALUE"""),"")</f>
        <v/>
      </c>
      <c r="D117" t="str">
        <f ca="1">IFERROR(__xludf.DUMMYFUNCTION("""COMPUTED_VALUE"""),"")</f>
        <v/>
      </c>
      <c r="E117" t="str">
        <f ca="1">IFERROR(__xludf.DUMMYFUNCTION("""COMPUTED_VALUE"""),"")</f>
        <v/>
      </c>
      <c r="F117" t="str">
        <f ca="1">IFERROR(__xludf.DUMMYFUNCTION("""COMPUTED_VALUE"""),"")</f>
        <v/>
      </c>
    </row>
    <row r="118" spans="1:6" ht="12.75">
      <c r="A118" t="str">
        <f ca="1">IFERROR(__xludf.DUMMYFUNCTION("""COMPUTED_VALUE"""),"")</f>
        <v/>
      </c>
      <c r="B118" t="str">
        <f ca="1">IFERROR(__xludf.DUMMYFUNCTION("""COMPUTED_VALUE"""),"")</f>
        <v/>
      </c>
      <c r="C118" t="str">
        <f ca="1">IFERROR(__xludf.DUMMYFUNCTION("""COMPUTED_VALUE"""),"")</f>
        <v/>
      </c>
      <c r="D118" t="str">
        <f ca="1">IFERROR(__xludf.DUMMYFUNCTION("""COMPUTED_VALUE"""),"")</f>
        <v/>
      </c>
      <c r="E118" t="str">
        <f ca="1">IFERROR(__xludf.DUMMYFUNCTION("""COMPUTED_VALUE"""),"")</f>
        <v/>
      </c>
      <c r="F118" t="str">
        <f ca="1">IFERROR(__xludf.DUMMYFUNCTION("""COMPUTED_VALUE"""),"")</f>
        <v/>
      </c>
    </row>
    <row r="119" spans="1:6" ht="12.75">
      <c r="A119" t="str">
        <f ca="1">IFERROR(__xludf.DUMMYFUNCTION("""COMPUTED_VALUE"""),"")</f>
        <v/>
      </c>
      <c r="B119" t="str">
        <f ca="1">IFERROR(__xludf.DUMMYFUNCTION("""COMPUTED_VALUE"""),"")</f>
        <v/>
      </c>
      <c r="C119" t="str">
        <f ca="1">IFERROR(__xludf.DUMMYFUNCTION("""COMPUTED_VALUE"""),"")</f>
        <v/>
      </c>
      <c r="D119" t="str">
        <f ca="1">IFERROR(__xludf.DUMMYFUNCTION("""COMPUTED_VALUE"""),"")</f>
        <v/>
      </c>
      <c r="E119" t="str">
        <f ca="1">IFERROR(__xludf.DUMMYFUNCTION("""COMPUTED_VALUE"""),"")</f>
        <v/>
      </c>
      <c r="F119" t="str">
        <f ca="1">IFERROR(__xludf.DUMMYFUNCTION("""COMPUTED_VALUE"""),"")</f>
        <v/>
      </c>
    </row>
    <row r="120" spans="1:6" ht="12.75">
      <c r="A120" t="str">
        <f ca="1">IFERROR(__xludf.DUMMYFUNCTION("""COMPUTED_VALUE"""),"")</f>
        <v/>
      </c>
      <c r="B120" t="str">
        <f ca="1">IFERROR(__xludf.DUMMYFUNCTION("""COMPUTED_VALUE"""),"")</f>
        <v/>
      </c>
      <c r="C120" t="str">
        <f ca="1">IFERROR(__xludf.DUMMYFUNCTION("""COMPUTED_VALUE"""),"")</f>
        <v/>
      </c>
      <c r="D120" t="str">
        <f ca="1">IFERROR(__xludf.DUMMYFUNCTION("""COMPUTED_VALUE"""),"")</f>
        <v/>
      </c>
      <c r="E120" t="str">
        <f ca="1">IFERROR(__xludf.DUMMYFUNCTION("""COMPUTED_VALUE"""),"")</f>
        <v/>
      </c>
      <c r="F120" t="str">
        <f ca="1">IFERROR(__xludf.DUMMYFUNCTION("""COMPUTED_VALUE"""),"")</f>
        <v/>
      </c>
    </row>
    <row r="121" spans="1:6" ht="12.75">
      <c r="A121" t="str">
        <f ca="1">IFERROR(__xludf.DUMMYFUNCTION("""COMPUTED_VALUE"""),"")</f>
        <v/>
      </c>
      <c r="B121" t="str">
        <f ca="1">IFERROR(__xludf.DUMMYFUNCTION("""COMPUTED_VALUE"""),"")</f>
        <v/>
      </c>
      <c r="C121" t="str">
        <f ca="1">IFERROR(__xludf.DUMMYFUNCTION("""COMPUTED_VALUE"""),"")</f>
        <v/>
      </c>
      <c r="D121" t="str">
        <f ca="1">IFERROR(__xludf.DUMMYFUNCTION("""COMPUTED_VALUE"""),"")</f>
        <v/>
      </c>
      <c r="E121" t="str">
        <f ca="1">IFERROR(__xludf.DUMMYFUNCTION("""COMPUTED_VALUE"""),"")</f>
        <v/>
      </c>
      <c r="F121" t="str">
        <f ca="1">IFERROR(__xludf.DUMMYFUNCTION("""COMPUTED_VALUE"""),"")</f>
        <v/>
      </c>
    </row>
    <row r="122" spans="1:6" ht="12.75">
      <c r="A122" t="str">
        <f ca="1">IFERROR(__xludf.DUMMYFUNCTION("""COMPUTED_VALUE"""),"")</f>
        <v/>
      </c>
      <c r="B122" t="str">
        <f ca="1">IFERROR(__xludf.DUMMYFUNCTION("""COMPUTED_VALUE"""),"")</f>
        <v/>
      </c>
      <c r="C122" t="str">
        <f ca="1">IFERROR(__xludf.DUMMYFUNCTION("""COMPUTED_VALUE"""),"")</f>
        <v/>
      </c>
      <c r="D122" t="str">
        <f ca="1">IFERROR(__xludf.DUMMYFUNCTION("""COMPUTED_VALUE"""),"")</f>
        <v/>
      </c>
      <c r="E122" t="str">
        <f ca="1">IFERROR(__xludf.DUMMYFUNCTION("""COMPUTED_VALUE"""),"")</f>
        <v/>
      </c>
      <c r="F122" t="str">
        <f ca="1">IFERROR(__xludf.DUMMYFUNCTION("""COMPUTED_VALUE"""),"")</f>
        <v/>
      </c>
    </row>
    <row r="123" spans="1:6" ht="12.75">
      <c r="A123" t="str">
        <f ca="1">IFERROR(__xludf.DUMMYFUNCTION("""COMPUTED_VALUE"""),"")</f>
        <v/>
      </c>
      <c r="B123" t="str">
        <f ca="1">IFERROR(__xludf.DUMMYFUNCTION("""COMPUTED_VALUE"""),"")</f>
        <v/>
      </c>
      <c r="C123" t="str">
        <f ca="1">IFERROR(__xludf.DUMMYFUNCTION("""COMPUTED_VALUE"""),"")</f>
        <v/>
      </c>
      <c r="D123" t="str">
        <f ca="1">IFERROR(__xludf.DUMMYFUNCTION("""COMPUTED_VALUE"""),"")</f>
        <v/>
      </c>
      <c r="E123" t="str">
        <f ca="1">IFERROR(__xludf.DUMMYFUNCTION("""COMPUTED_VALUE"""),"")</f>
        <v/>
      </c>
      <c r="F123" t="str">
        <f ca="1">IFERROR(__xludf.DUMMYFUNCTION("""COMPUTED_VALUE"""),"")</f>
        <v/>
      </c>
    </row>
    <row r="124" spans="1:6" ht="12.75">
      <c r="A124" t="str">
        <f ca="1">IFERROR(__xludf.DUMMYFUNCTION("""COMPUTED_VALUE"""),"")</f>
        <v/>
      </c>
      <c r="B124" t="str">
        <f ca="1">IFERROR(__xludf.DUMMYFUNCTION("""COMPUTED_VALUE"""),"")</f>
        <v/>
      </c>
      <c r="C124" t="str">
        <f ca="1">IFERROR(__xludf.DUMMYFUNCTION("""COMPUTED_VALUE"""),"")</f>
        <v/>
      </c>
      <c r="D124" t="str">
        <f ca="1">IFERROR(__xludf.DUMMYFUNCTION("""COMPUTED_VALUE"""),"")</f>
        <v/>
      </c>
      <c r="E124" t="str">
        <f ca="1">IFERROR(__xludf.DUMMYFUNCTION("""COMPUTED_VALUE"""),"")</f>
        <v/>
      </c>
      <c r="F124" t="str">
        <f ca="1">IFERROR(__xludf.DUMMYFUNCTION("""COMPUTED_VALUE"""),"")</f>
        <v/>
      </c>
    </row>
    <row r="125" spans="1:6" ht="12.75">
      <c r="A125" t="str">
        <f ca="1">IFERROR(__xludf.DUMMYFUNCTION("""COMPUTED_VALUE"""),"")</f>
        <v/>
      </c>
      <c r="B125" t="str">
        <f ca="1">IFERROR(__xludf.DUMMYFUNCTION("""COMPUTED_VALUE"""),"")</f>
        <v/>
      </c>
      <c r="C125" t="str">
        <f ca="1">IFERROR(__xludf.DUMMYFUNCTION("""COMPUTED_VALUE"""),"")</f>
        <v/>
      </c>
      <c r="D125" t="str">
        <f ca="1">IFERROR(__xludf.DUMMYFUNCTION("""COMPUTED_VALUE"""),"")</f>
        <v/>
      </c>
      <c r="E125" t="str">
        <f ca="1">IFERROR(__xludf.DUMMYFUNCTION("""COMPUTED_VALUE"""),"")</f>
        <v/>
      </c>
      <c r="F125" t="str">
        <f ca="1">IFERROR(__xludf.DUMMYFUNCTION("""COMPUTED_VALUE"""),"")</f>
        <v/>
      </c>
    </row>
    <row r="126" spans="1:6" ht="12.75">
      <c r="A126" t="str">
        <f ca="1">IFERROR(__xludf.DUMMYFUNCTION("""COMPUTED_VALUE"""),"")</f>
        <v/>
      </c>
      <c r="B126" t="str">
        <f ca="1">IFERROR(__xludf.DUMMYFUNCTION("""COMPUTED_VALUE"""),"")</f>
        <v/>
      </c>
      <c r="C126" t="str">
        <f ca="1">IFERROR(__xludf.DUMMYFUNCTION("""COMPUTED_VALUE"""),"")</f>
        <v/>
      </c>
      <c r="D126" t="str">
        <f ca="1">IFERROR(__xludf.DUMMYFUNCTION("""COMPUTED_VALUE"""),"")</f>
        <v/>
      </c>
      <c r="E126" t="str">
        <f ca="1">IFERROR(__xludf.DUMMYFUNCTION("""COMPUTED_VALUE"""),"")</f>
        <v/>
      </c>
      <c r="F126" t="str">
        <f ca="1">IFERROR(__xludf.DUMMYFUNCTION("""COMPUTED_VALUE"""),"")</f>
        <v/>
      </c>
    </row>
    <row r="127" spans="1:6" ht="12.75">
      <c r="A127" t="str">
        <f ca="1">IFERROR(__xludf.DUMMYFUNCTION("""COMPUTED_VALUE"""),"")</f>
        <v/>
      </c>
      <c r="B127" t="str">
        <f ca="1">IFERROR(__xludf.DUMMYFUNCTION("""COMPUTED_VALUE"""),"")</f>
        <v/>
      </c>
      <c r="C127" t="str">
        <f ca="1">IFERROR(__xludf.DUMMYFUNCTION("""COMPUTED_VALUE"""),"")</f>
        <v/>
      </c>
      <c r="D127" t="str">
        <f ca="1">IFERROR(__xludf.DUMMYFUNCTION("""COMPUTED_VALUE"""),"")</f>
        <v/>
      </c>
      <c r="E127" t="str">
        <f ca="1">IFERROR(__xludf.DUMMYFUNCTION("""COMPUTED_VALUE"""),"")</f>
        <v/>
      </c>
      <c r="F127" t="str">
        <f ca="1">IFERROR(__xludf.DUMMYFUNCTION("""COMPUTED_VALUE"""),"")</f>
        <v/>
      </c>
    </row>
    <row r="128" spans="1:6" ht="12.75">
      <c r="A128" t="str">
        <f ca="1">IFERROR(__xludf.DUMMYFUNCTION("""COMPUTED_VALUE"""),"")</f>
        <v/>
      </c>
      <c r="B128" t="str">
        <f ca="1">IFERROR(__xludf.DUMMYFUNCTION("""COMPUTED_VALUE"""),"")</f>
        <v/>
      </c>
      <c r="C128" t="str">
        <f ca="1">IFERROR(__xludf.DUMMYFUNCTION("""COMPUTED_VALUE"""),"")</f>
        <v/>
      </c>
      <c r="D128" t="str">
        <f ca="1">IFERROR(__xludf.DUMMYFUNCTION("""COMPUTED_VALUE"""),"")</f>
        <v/>
      </c>
      <c r="E128" t="str">
        <f ca="1">IFERROR(__xludf.DUMMYFUNCTION("""COMPUTED_VALUE"""),"")</f>
        <v/>
      </c>
      <c r="F128" t="str">
        <f ca="1">IFERROR(__xludf.DUMMYFUNCTION("""COMPUTED_VALUE"""),"")</f>
        <v/>
      </c>
    </row>
    <row r="129" spans="1:6" ht="12.75">
      <c r="A129" t="str">
        <f ca="1">IFERROR(__xludf.DUMMYFUNCTION("""COMPUTED_VALUE"""),"")</f>
        <v/>
      </c>
      <c r="B129" t="str">
        <f ca="1">IFERROR(__xludf.DUMMYFUNCTION("""COMPUTED_VALUE"""),"")</f>
        <v/>
      </c>
      <c r="C129" t="str">
        <f ca="1">IFERROR(__xludf.DUMMYFUNCTION("""COMPUTED_VALUE"""),"")</f>
        <v/>
      </c>
      <c r="D129" t="str">
        <f ca="1">IFERROR(__xludf.DUMMYFUNCTION("""COMPUTED_VALUE"""),"")</f>
        <v/>
      </c>
      <c r="E129" t="str">
        <f ca="1">IFERROR(__xludf.DUMMYFUNCTION("""COMPUTED_VALUE"""),"")</f>
        <v/>
      </c>
      <c r="F129" t="str">
        <f ca="1">IFERROR(__xludf.DUMMYFUNCTION("""COMPUTED_VALUE"""),"")</f>
        <v/>
      </c>
    </row>
    <row r="130" spans="1:6" ht="12.75">
      <c r="A130" t="str">
        <f ca="1">IFERROR(__xludf.DUMMYFUNCTION("""COMPUTED_VALUE"""),"")</f>
        <v/>
      </c>
      <c r="B130" t="str">
        <f ca="1">IFERROR(__xludf.DUMMYFUNCTION("""COMPUTED_VALUE"""),"")</f>
        <v/>
      </c>
      <c r="C130" t="str">
        <f ca="1">IFERROR(__xludf.DUMMYFUNCTION("""COMPUTED_VALUE"""),"")</f>
        <v/>
      </c>
      <c r="D130" t="str">
        <f ca="1">IFERROR(__xludf.DUMMYFUNCTION("""COMPUTED_VALUE"""),"")</f>
        <v/>
      </c>
      <c r="E130" t="str">
        <f ca="1">IFERROR(__xludf.DUMMYFUNCTION("""COMPUTED_VALUE"""),"")</f>
        <v/>
      </c>
      <c r="F130" t="str">
        <f ca="1">IFERROR(__xludf.DUMMYFUNCTION("""COMPUTED_VALUE"""),"")</f>
        <v/>
      </c>
    </row>
    <row r="131" spans="1:6" ht="12.75">
      <c r="A131" t="str">
        <f ca="1">IFERROR(__xludf.DUMMYFUNCTION("""COMPUTED_VALUE"""),"")</f>
        <v/>
      </c>
      <c r="B131" t="str">
        <f ca="1">IFERROR(__xludf.DUMMYFUNCTION("""COMPUTED_VALUE"""),"")</f>
        <v/>
      </c>
      <c r="C131" t="str">
        <f ca="1">IFERROR(__xludf.DUMMYFUNCTION("""COMPUTED_VALUE"""),"")</f>
        <v/>
      </c>
      <c r="D131" t="str">
        <f ca="1">IFERROR(__xludf.DUMMYFUNCTION("""COMPUTED_VALUE"""),"")</f>
        <v/>
      </c>
      <c r="E131" t="str">
        <f ca="1">IFERROR(__xludf.DUMMYFUNCTION("""COMPUTED_VALUE"""),"")</f>
        <v/>
      </c>
      <c r="F131" t="str">
        <f ca="1">IFERROR(__xludf.DUMMYFUNCTION("""COMPUTED_VALUE"""),"")</f>
        <v/>
      </c>
    </row>
    <row r="132" spans="1:6" ht="12.75">
      <c r="A132" t="str">
        <f ca="1">IFERROR(__xludf.DUMMYFUNCTION("""COMPUTED_VALUE"""),"")</f>
        <v/>
      </c>
      <c r="B132" t="str">
        <f ca="1">IFERROR(__xludf.DUMMYFUNCTION("""COMPUTED_VALUE"""),"")</f>
        <v/>
      </c>
      <c r="C132" t="str">
        <f ca="1">IFERROR(__xludf.DUMMYFUNCTION("""COMPUTED_VALUE"""),"")</f>
        <v/>
      </c>
      <c r="D132" t="str">
        <f ca="1">IFERROR(__xludf.DUMMYFUNCTION("""COMPUTED_VALUE"""),"")</f>
        <v/>
      </c>
      <c r="E132" t="str">
        <f ca="1">IFERROR(__xludf.DUMMYFUNCTION("""COMPUTED_VALUE"""),"")</f>
        <v/>
      </c>
      <c r="F132" t="str">
        <f ca="1">IFERROR(__xludf.DUMMYFUNCTION("""COMPUTED_VALUE"""),"")</f>
        <v/>
      </c>
    </row>
    <row r="133" spans="1:6" ht="12.75">
      <c r="A133" t="str">
        <f ca="1">IFERROR(__xludf.DUMMYFUNCTION("""COMPUTED_VALUE"""),"")</f>
        <v/>
      </c>
      <c r="B133" t="str">
        <f ca="1">IFERROR(__xludf.DUMMYFUNCTION("""COMPUTED_VALUE"""),"")</f>
        <v/>
      </c>
      <c r="C133" t="str">
        <f ca="1">IFERROR(__xludf.DUMMYFUNCTION("""COMPUTED_VALUE"""),"")</f>
        <v/>
      </c>
      <c r="D133" t="str">
        <f ca="1">IFERROR(__xludf.DUMMYFUNCTION("""COMPUTED_VALUE"""),"")</f>
        <v/>
      </c>
      <c r="E133" t="str">
        <f ca="1">IFERROR(__xludf.DUMMYFUNCTION("""COMPUTED_VALUE"""),"")</f>
        <v/>
      </c>
      <c r="F133" t="str">
        <f ca="1">IFERROR(__xludf.DUMMYFUNCTION("""COMPUTED_VALUE"""),"")</f>
        <v/>
      </c>
    </row>
    <row r="134" spans="1:6" ht="12.75">
      <c r="A134" t="str">
        <f ca="1">IFERROR(__xludf.DUMMYFUNCTION("""COMPUTED_VALUE"""),"")</f>
        <v/>
      </c>
      <c r="B134" t="str">
        <f ca="1">IFERROR(__xludf.DUMMYFUNCTION("""COMPUTED_VALUE"""),"")</f>
        <v/>
      </c>
      <c r="C134" t="str">
        <f ca="1">IFERROR(__xludf.DUMMYFUNCTION("""COMPUTED_VALUE"""),"")</f>
        <v/>
      </c>
      <c r="D134" t="str">
        <f ca="1">IFERROR(__xludf.DUMMYFUNCTION("""COMPUTED_VALUE"""),"")</f>
        <v/>
      </c>
      <c r="E134" t="str">
        <f ca="1">IFERROR(__xludf.DUMMYFUNCTION("""COMPUTED_VALUE"""),"")</f>
        <v/>
      </c>
      <c r="F134" t="str">
        <f ca="1">IFERROR(__xludf.DUMMYFUNCTION("""COMPUTED_VALUE"""),"")</f>
        <v/>
      </c>
    </row>
    <row r="135" spans="1:6" ht="12.75">
      <c r="A135" t="str">
        <f ca="1">IFERROR(__xludf.DUMMYFUNCTION("""COMPUTED_VALUE"""),"")</f>
        <v/>
      </c>
      <c r="B135" t="str">
        <f ca="1">IFERROR(__xludf.DUMMYFUNCTION("""COMPUTED_VALUE"""),"")</f>
        <v/>
      </c>
      <c r="C135" t="str">
        <f ca="1">IFERROR(__xludf.DUMMYFUNCTION("""COMPUTED_VALUE"""),"")</f>
        <v/>
      </c>
      <c r="D135" t="str">
        <f ca="1">IFERROR(__xludf.DUMMYFUNCTION("""COMPUTED_VALUE"""),"")</f>
        <v/>
      </c>
      <c r="E135" t="str">
        <f ca="1">IFERROR(__xludf.DUMMYFUNCTION("""COMPUTED_VALUE"""),"")</f>
        <v/>
      </c>
      <c r="F135" t="str">
        <f ca="1">IFERROR(__xludf.DUMMYFUNCTION("""COMPUTED_VALUE"""),"")</f>
        <v/>
      </c>
    </row>
    <row r="136" spans="1:6" ht="12.75">
      <c r="A136" t="str">
        <f ca="1">IFERROR(__xludf.DUMMYFUNCTION("""COMPUTED_VALUE"""),"")</f>
        <v/>
      </c>
      <c r="B136" t="str">
        <f ca="1">IFERROR(__xludf.DUMMYFUNCTION("""COMPUTED_VALUE"""),"")</f>
        <v/>
      </c>
      <c r="C136" t="str">
        <f ca="1">IFERROR(__xludf.DUMMYFUNCTION("""COMPUTED_VALUE"""),"")</f>
        <v/>
      </c>
      <c r="D136" t="str">
        <f ca="1">IFERROR(__xludf.DUMMYFUNCTION("""COMPUTED_VALUE"""),"")</f>
        <v/>
      </c>
      <c r="E136" t="str">
        <f ca="1">IFERROR(__xludf.DUMMYFUNCTION("""COMPUTED_VALUE"""),"")</f>
        <v/>
      </c>
      <c r="F136" t="str">
        <f ca="1">IFERROR(__xludf.DUMMYFUNCTION("""COMPUTED_VALUE"""),"")</f>
        <v/>
      </c>
    </row>
    <row r="137" spans="1:6" ht="12.75">
      <c r="A137" t="str">
        <f ca="1">IFERROR(__xludf.DUMMYFUNCTION("""COMPUTED_VALUE"""),"")</f>
        <v/>
      </c>
      <c r="B137" t="str">
        <f ca="1">IFERROR(__xludf.DUMMYFUNCTION("""COMPUTED_VALUE"""),"")</f>
        <v/>
      </c>
      <c r="C137" t="str">
        <f ca="1">IFERROR(__xludf.DUMMYFUNCTION("""COMPUTED_VALUE"""),"")</f>
        <v/>
      </c>
      <c r="D137" t="str">
        <f ca="1">IFERROR(__xludf.DUMMYFUNCTION("""COMPUTED_VALUE"""),"")</f>
        <v/>
      </c>
      <c r="E137" t="str">
        <f ca="1">IFERROR(__xludf.DUMMYFUNCTION("""COMPUTED_VALUE"""),"")</f>
        <v/>
      </c>
      <c r="F137" t="str">
        <f ca="1">IFERROR(__xludf.DUMMYFUNCTION("""COMPUTED_VALUE"""),"")</f>
        <v/>
      </c>
    </row>
    <row r="138" spans="1:6" ht="12.75">
      <c r="A138" t="str">
        <f ca="1">IFERROR(__xludf.DUMMYFUNCTION("""COMPUTED_VALUE"""),"")</f>
        <v/>
      </c>
      <c r="B138" t="str">
        <f ca="1">IFERROR(__xludf.DUMMYFUNCTION("""COMPUTED_VALUE"""),"")</f>
        <v/>
      </c>
      <c r="C138" t="str">
        <f ca="1">IFERROR(__xludf.DUMMYFUNCTION("""COMPUTED_VALUE"""),"")</f>
        <v/>
      </c>
      <c r="D138" t="str">
        <f ca="1">IFERROR(__xludf.DUMMYFUNCTION("""COMPUTED_VALUE"""),"")</f>
        <v/>
      </c>
      <c r="E138" t="str">
        <f ca="1">IFERROR(__xludf.DUMMYFUNCTION("""COMPUTED_VALUE"""),"")</f>
        <v/>
      </c>
      <c r="F138" t="str">
        <f ca="1">IFERROR(__xludf.DUMMYFUNCTION("""COMPUTED_VALUE"""),"")</f>
        <v/>
      </c>
    </row>
    <row r="139" spans="1:6" ht="12.75">
      <c r="A139" t="str">
        <f ca="1">IFERROR(__xludf.DUMMYFUNCTION("""COMPUTED_VALUE"""),"")</f>
        <v/>
      </c>
      <c r="B139" t="str">
        <f ca="1">IFERROR(__xludf.DUMMYFUNCTION("""COMPUTED_VALUE"""),"")</f>
        <v/>
      </c>
      <c r="C139" t="str">
        <f ca="1">IFERROR(__xludf.DUMMYFUNCTION("""COMPUTED_VALUE"""),"")</f>
        <v/>
      </c>
      <c r="D139" t="str">
        <f ca="1">IFERROR(__xludf.DUMMYFUNCTION("""COMPUTED_VALUE"""),"")</f>
        <v/>
      </c>
      <c r="E139" t="str">
        <f ca="1">IFERROR(__xludf.DUMMYFUNCTION("""COMPUTED_VALUE"""),"")</f>
        <v/>
      </c>
      <c r="F139" t="str">
        <f ca="1">IFERROR(__xludf.DUMMYFUNCTION("""COMPUTED_VALUE"""),"")</f>
        <v/>
      </c>
    </row>
    <row r="140" spans="1:6" ht="12.75">
      <c r="A140" t="str">
        <f ca="1">IFERROR(__xludf.DUMMYFUNCTION("""COMPUTED_VALUE"""),"")</f>
        <v/>
      </c>
      <c r="B140" t="str">
        <f ca="1">IFERROR(__xludf.DUMMYFUNCTION("""COMPUTED_VALUE"""),"")</f>
        <v/>
      </c>
      <c r="C140" t="str">
        <f ca="1">IFERROR(__xludf.DUMMYFUNCTION("""COMPUTED_VALUE"""),"")</f>
        <v/>
      </c>
      <c r="D140" t="str">
        <f ca="1">IFERROR(__xludf.DUMMYFUNCTION("""COMPUTED_VALUE"""),"")</f>
        <v/>
      </c>
      <c r="E140" t="str">
        <f ca="1">IFERROR(__xludf.DUMMYFUNCTION("""COMPUTED_VALUE"""),"")</f>
        <v/>
      </c>
      <c r="F140" t="str">
        <f ca="1">IFERROR(__xludf.DUMMYFUNCTION("""COMPUTED_VALUE"""),"")</f>
        <v/>
      </c>
    </row>
    <row r="141" spans="1:6" ht="12.75">
      <c r="A141" t="str">
        <f ca="1">IFERROR(__xludf.DUMMYFUNCTION("""COMPUTED_VALUE"""),"")</f>
        <v/>
      </c>
      <c r="B141" t="str">
        <f ca="1">IFERROR(__xludf.DUMMYFUNCTION("""COMPUTED_VALUE"""),"")</f>
        <v/>
      </c>
      <c r="C141" t="str">
        <f ca="1">IFERROR(__xludf.DUMMYFUNCTION("""COMPUTED_VALUE"""),"")</f>
        <v/>
      </c>
      <c r="D141" t="str">
        <f ca="1">IFERROR(__xludf.DUMMYFUNCTION("""COMPUTED_VALUE"""),"")</f>
        <v/>
      </c>
      <c r="E141" t="str">
        <f ca="1">IFERROR(__xludf.DUMMYFUNCTION("""COMPUTED_VALUE"""),"")</f>
        <v/>
      </c>
      <c r="F141" t="str">
        <f ca="1">IFERROR(__xludf.DUMMYFUNCTION("""COMPUTED_VALUE"""),"")</f>
        <v/>
      </c>
    </row>
    <row r="142" spans="1:6" ht="12.75">
      <c r="A142" t="str">
        <f ca="1">IFERROR(__xludf.DUMMYFUNCTION("""COMPUTED_VALUE"""),"")</f>
        <v/>
      </c>
      <c r="B142" t="str">
        <f ca="1">IFERROR(__xludf.DUMMYFUNCTION("""COMPUTED_VALUE"""),"")</f>
        <v/>
      </c>
      <c r="C142" t="str">
        <f ca="1">IFERROR(__xludf.DUMMYFUNCTION("""COMPUTED_VALUE"""),"")</f>
        <v/>
      </c>
      <c r="D142" t="str">
        <f ca="1">IFERROR(__xludf.DUMMYFUNCTION("""COMPUTED_VALUE"""),"")</f>
        <v/>
      </c>
      <c r="E142" t="str">
        <f ca="1">IFERROR(__xludf.DUMMYFUNCTION("""COMPUTED_VALUE"""),"")</f>
        <v/>
      </c>
      <c r="F142" t="str">
        <f ca="1">IFERROR(__xludf.DUMMYFUNCTION("""COMPUTED_VALUE"""),"")</f>
        <v/>
      </c>
    </row>
    <row r="143" spans="1:6" ht="12.75">
      <c r="A143" t="str">
        <f ca="1">IFERROR(__xludf.DUMMYFUNCTION("""COMPUTED_VALUE"""),"")</f>
        <v/>
      </c>
      <c r="B143" t="str">
        <f ca="1">IFERROR(__xludf.DUMMYFUNCTION("""COMPUTED_VALUE"""),"")</f>
        <v/>
      </c>
      <c r="C143" t="str">
        <f ca="1">IFERROR(__xludf.DUMMYFUNCTION("""COMPUTED_VALUE"""),"")</f>
        <v/>
      </c>
      <c r="D143" t="str">
        <f ca="1">IFERROR(__xludf.DUMMYFUNCTION("""COMPUTED_VALUE"""),"")</f>
        <v/>
      </c>
      <c r="E143" t="str">
        <f ca="1">IFERROR(__xludf.DUMMYFUNCTION("""COMPUTED_VALUE"""),"")</f>
        <v/>
      </c>
      <c r="F143" t="str">
        <f ca="1">IFERROR(__xludf.DUMMYFUNCTION("""COMPUTED_VALUE"""),"")</f>
        <v/>
      </c>
    </row>
    <row r="144" spans="1:6" ht="12.75">
      <c r="A144" t="str">
        <f ca="1">IFERROR(__xludf.DUMMYFUNCTION("""COMPUTED_VALUE"""),"")</f>
        <v/>
      </c>
      <c r="B144" t="str">
        <f ca="1">IFERROR(__xludf.DUMMYFUNCTION("""COMPUTED_VALUE"""),"")</f>
        <v/>
      </c>
      <c r="C144" t="str">
        <f ca="1">IFERROR(__xludf.DUMMYFUNCTION("""COMPUTED_VALUE"""),"")</f>
        <v/>
      </c>
      <c r="D144" t="str">
        <f ca="1">IFERROR(__xludf.DUMMYFUNCTION("""COMPUTED_VALUE"""),"")</f>
        <v/>
      </c>
      <c r="E144" t="str">
        <f ca="1">IFERROR(__xludf.DUMMYFUNCTION("""COMPUTED_VALUE"""),"")</f>
        <v/>
      </c>
      <c r="F144" t="str">
        <f ca="1">IFERROR(__xludf.DUMMYFUNCTION("""COMPUTED_VALUE"""),"")</f>
        <v/>
      </c>
    </row>
    <row r="145" spans="1:6" ht="12.75">
      <c r="A145" t="str">
        <f ca="1">IFERROR(__xludf.DUMMYFUNCTION("""COMPUTED_VALUE"""),"")</f>
        <v/>
      </c>
      <c r="B145" t="str">
        <f ca="1">IFERROR(__xludf.DUMMYFUNCTION("""COMPUTED_VALUE"""),"")</f>
        <v/>
      </c>
      <c r="C145" t="str">
        <f ca="1">IFERROR(__xludf.DUMMYFUNCTION("""COMPUTED_VALUE"""),"")</f>
        <v/>
      </c>
      <c r="D145" t="str">
        <f ca="1">IFERROR(__xludf.DUMMYFUNCTION("""COMPUTED_VALUE"""),"")</f>
        <v/>
      </c>
      <c r="E145" t="str">
        <f ca="1">IFERROR(__xludf.DUMMYFUNCTION("""COMPUTED_VALUE"""),"")</f>
        <v/>
      </c>
      <c r="F145" t="str">
        <f ca="1">IFERROR(__xludf.DUMMYFUNCTION("""COMPUTED_VALUE"""),"")</f>
        <v/>
      </c>
    </row>
    <row r="146" spans="1:6" ht="12.75">
      <c r="A146" t="str">
        <f ca="1">IFERROR(__xludf.DUMMYFUNCTION("""COMPUTED_VALUE"""),"")</f>
        <v/>
      </c>
      <c r="B146" t="str">
        <f ca="1">IFERROR(__xludf.DUMMYFUNCTION("""COMPUTED_VALUE"""),"")</f>
        <v/>
      </c>
      <c r="C146" t="str">
        <f ca="1">IFERROR(__xludf.DUMMYFUNCTION("""COMPUTED_VALUE"""),"")</f>
        <v/>
      </c>
      <c r="D146" t="str">
        <f ca="1">IFERROR(__xludf.DUMMYFUNCTION("""COMPUTED_VALUE"""),"")</f>
        <v/>
      </c>
      <c r="E146" t="str">
        <f ca="1">IFERROR(__xludf.DUMMYFUNCTION("""COMPUTED_VALUE"""),"")</f>
        <v/>
      </c>
      <c r="F146" t="str">
        <f ca="1">IFERROR(__xludf.DUMMYFUNCTION("""COMPUTED_VALUE"""),"")</f>
        <v/>
      </c>
    </row>
    <row r="147" spans="1:6" ht="12.75">
      <c r="A147" t="str">
        <f ca="1">IFERROR(__xludf.DUMMYFUNCTION("""COMPUTED_VALUE"""),"")</f>
        <v/>
      </c>
      <c r="B147" t="str">
        <f ca="1">IFERROR(__xludf.DUMMYFUNCTION("""COMPUTED_VALUE"""),"")</f>
        <v/>
      </c>
      <c r="C147" t="str">
        <f ca="1">IFERROR(__xludf.DUMMYFUNCTION("""COMPUTED_VALUE"""),"")</f>
        <v/>
      </c>
      <c r="D147" t="str">
        <f ca="1">IFERROR(__xludf.DUMMYFUNCTION("""COMPUTED_VALUE"""),"")</f>
        <v/>
      </c>
      <c r="E147" t="str">
        <f ca="1">IFERROR(__xludf.DUMMYFUNCTION("""COMPUTED_VALUE"""),"")</f>
        <v/>
      </c>
      <c r="F147" t="str">
        <f ca="1">IFERROR(__xludf.DUMMYFUNCTION("""COMPUTED_VALUE"""),"")</f>
        <v/>
      </c>
    </row>
    <row r="148" spans="1:6" ht="12.75">
      <c r="A148" t="str">
        <f ca="1">IFERROR(__xludf.DUMMYFUNCTION("""COMPUTED_VALUE"""),"")</f>
        <v/>
      </c>
      <c r="B148" t="str">
        <f ca="1">IFERROR(__xludf.DUMMYFUNCTION("""COMPUTED_VALUE"""),"")</f>
        <v/>
      </c>
      <c r="C148" t="str">
        <f ca="1">IFERROR(__xludf.DUMMYFUNCTION("""COMPUTED_VALUE"""),"")</f>
        <v/>
      </c>
      <c r="D148" t="str">
        <f ca="1">IFERROR(__xludf.DUMMYFUNCTION("""COMPUTED_VALUE"""),"")</f>
        <v/>
      </c>
      <c r="E148" t="str">
        <f ca="1">IFERROR(__xludf.DUMMYFUNCTION("""COMPUTED_VALUE"""),"")</f>
        <v/>
      </c>
      <c r="F148" t="str">
        <f ca="1">IFERROR(__xludf.DUMMYFUNCTION("""COMPUTED_VALUE"""),"")</f>
        <v/>
      </c>
    </row>
    <row r="149" spans="1:6" ht="12.75">
      <c r="A149" t="str">
        <f ca="1">IFERROR(__xludf.DUMMYFUNCTION("""COMPUTED_VALUE"""),"")</f>
        <v/>
      </c>
      <c r="B149" t="str">
        <f ca="1">IFERROR(__xludf.DUMMYFUNCTION("""COMPUTED_VALUE"""),"")</f>
        <v/>
      </c>
      <c r="C149" t="str">
        <f ca="1">IFERROR(__xludf.DUMMYFUNCTION("""COMPUTED_VALUE"""),"")</f>
        <v/>
      </c>
      <c r="D149" t="str">
        <f ca="1">IFERROR(__xludf.DUMMYFUNCTION("""COMPUTED_VALUE"""),"")</f>
        <v/>
      </c>
      <c r="E149" t="str">
        <f ca="1">IFERROR(__xludf.DUMMYFUNCTION("""COMPUTED_VALUE"""),"")</f>
        <v/>
      </c>
      <c r="F149" t="str">
        <f ca="1">IFERROR(__xludf.DUMMYFUNCTION("""COMPUTED_VALUE"""),"")</f>
        <v/>
      </c>
    </row>
    <row r="150" spans="1:6" ht="12.75">
      <c r="A150" t="str">
        <f ca="1">IFERROR(__xludf.DUMMYFUNCTION("""COMPUTED_VALUE"""),"")</f>
        <v/>
      </c>
      <c r="B150" t="str">
        <f ca="1">IFERROR(__xludf.DUMMYFUNCTION("""COMPUTED_VALUE"""),"")</f>
        <v/>
      </c>
      <c r="C150" t="str">
        <f ca="1">IFERROR(__xludf.DUMMYFUNCTION("""COMPUTED_VALUE"""),"")</f>
        <v/>
      </c>
      <c r="D150" t="str">
        <f ca="1">IFERROR(__xludf.DUMMYFUNCTION("""COMPUTED_VALUE"""),"")</f>
        <v/>
      </c>
      <c r="E150" t="str">
        <f ca="1">IFERROR(__xludf.DUMMYFUNCTION("""COMPUTED_VALUE"""),"")</f>
        <v/>
      </c>
      <c r="F150" t="str">
        <f ca="1">IFERROR(__xludf.DUMMYFUNCTION("""COMPUTED_VALUE"""),"")</f>
        <v/>
      </c>
    </row>
    <row r="151" spans="1:6" ht="12.75">
      <c r="A151" t="str">
        <f ca="1">IFERROR(__xludf.DUMMYFUNCTION("""COMPUTED_VALUE"""),"")</f>
        <v/>
      </c>
      <c r="B151" t="str">
        <f ca="1">IFERROR(__xludf.DUMMYFUNCTION("""COMPUTED_VALUE"""),"")</f>
        <v/>
      </c>
      <c r="C151" t="str">
        <f ca="1">IFERROR(__xludf.DUMMYFUNCTION("""COMPUTED_VALUE"""),"")</f>
        <v/>
      </c>
      <c r="D151" t="str">
        <f ca="1">IFERROR(__xludf.DUMMYFUNCTION("""COMPUTED_VALUE"""),"")</f>
        <v/>
      </c>
      <c r="E151" t="str">
        <f ca="1">IFERROR(__xludf.DUMMYFUNCTION("""COMPUTED_VALUE"""),"")</f>
        <v/>
      </c>
      <c r="F151" t="str">
        <f ca="1">IFERROR(__xludf.DUMMYFUNCTION("""COMPUTED_VALUE"""),"")</f>
        <v/>
      </c>
    </row>
    <row r="152" spans="1:6" ht="12.75">
      <c r="A152" t="str">
        <f ca="1">IFERROR(__xludf.DUMMYFUNCTION("""COMPUTED_VALUE"""),"")</f>
        <v/>
      </c>
      <c r="B152" t="str">
        <f ca="1">IFERROR(__xludf.DUMMYFUNCTION("""COMPUTED_VALUE"""),"")</f>
        <v/>
      </c>
      <c r="C152" t="str">
        <f ca="1">IFERROR(__xludf.DUMMYFUNCTION("""COMPUTED_VALUE"""),"")</f>
        <v/>
      </c>
      <c r="D152" t="str">
        <f ca="1">IFERROR(__xludf.DUMMYFUNCTION("""COMPUTED_VALUE"""),"")</f>
        <v/>
      </c>
      <c r="E152" t="str">
        <f ca="1">IFERROR(__xludf.DUMMYFUNCTION("""COMPUTED_VALUE"""),"")</f>
        <v/>
      </c>
      <c r="F152" t="str">
        <f ca="1">IFERROR(__xludf.DUMMYFUNCTION("""COMPUTED_VALUE"""),"")</f>
        <v/>
      </c>
    </row>
    <row r="153" spans="1:6" ht="12.75">
      <c r="A153" t="str">
        <f ca="1">IFERROR(__xludf.DUMMYFUNCTION("""COMPUTED_VALUE"""),"")</f>
        <v/>
      </c>
      <c r="B153" t="str">
        <f ca="1">IFERROR(__xludf.DUMMYFUNCTION("""COMPUTED_VALUE"""),"")</f>
        <v/>
      </c>
      <c r="C153" t="str">
        <f ca="1">IFERROR(__xludf.DUMMYFUNCTION("""COMPUTED_VALUE"""),"")</f>
        <v/>
      </c>
      <c r="D153" t="str">
        <f ca="1">IFERROR(__xludf.DUMMYFUNCTION("""COMPUTED_VALUE"""),"")</f>
        <v/>
      </c>
      <c r="E153" t="str">
        <f ca="1">IFERROR(__xludf.DUMMYFUNCTION("""COMPUTED_VALUE"""),"")</f>
        <v/>
      </c>
      <c r="F153" t="str">
        <f ca="1">IFERROR(__xludf.DUMMYFUNCTION("""COMPUTED_VALUE"""),"")</f>
        <v/>
      </c>
    </row>
    <row r="154" spans="1:6" ht="12.75">
      <c r="A154" t="str">
        <f ca="1">IFERROR(__xludf.DUMMYFUNCTION("""COMPUTED_VALUE"""),"")</f>
        <v/>
      </c>
      <c r="B154" t="str">
        <f ca="1">IFERROR(__xludf.DUMMYFUNCTION("""COMPUTED_VALUE"""),"")</f>
        <v/>
      </c>
      <c r="C154" t="str">
        <f ca="1">IFERROR(__xludf.DUMMYFUNCTION("""COMPUTED_VALUE"""),"")</f>
        <v/>
      </c>
      <c r="D154" t="str">
        <f ca="1">IFERROR(__xludf.DUMMYFUNCTION("""COMPUTED_VALUE"""),"")</f>
        <v/>
      </c>
      <c r="E154" t="str">
        <f ca="1">IFERROR(__xludf.DUMMYFUNCTION("""COMPUTED_VALUE"""),"")</f>
        <v/>
      </c>
      <c r="F154" t="str">
        <f ca="1">IFERROR(__xludf.DUMMYFUNCTION("""COMPUTED_VALUE"""),"")</f>
        <v/>
      </c>
    </row>
    <row r="155" spans="1:6" ht="12.75">
      <c r="A155" t="str">
        <f ca="1">IFERROR(__xludf.DUMMYFUNCTION("""COMPUTED_VALUE"""),"")</f>
        <v/>
      </c>
      <c r="B155" t="str">
        <f ca="1">IFERROR(__xludf.DUMMYFUNCTION("""COMPUTED_VALUE"""),"")</f>
        <v/>
      </c>
      <c r="C155" t="str">
        <f ca="1">IFERROR(__xludf.DUMMYFUNCTION("""COMPUTED_VALUE"""),"")</f>
        <v/>
      </c>
      <c r="D155" t="str">
        <f ca="1">IFERROR(__xludf.DUMMYFUNCTION("""COMPUTED_VALUE"""),"")</f>
        <v/>
      </c>
      <c r="E155" t="str">
        <f ca="1">IFERROR(__xludf.DUMMYFUNCTION("""COMPUTED_VALUE"""),"")</f>
        <v/>
      </c>
      <c r="F155" t="str">
        <f ca="1">IFERROR(__xludf.DUMMYFUNCTION("""COMPUTED_VALUE"""),"")</f>
        <v/>
      </c>
    </row>
    <row r="156" spans="1:6" ht="12.75">
      <c r="A156" t="str">
        <f ca="1">IFERROR(__xludf.DUMMYFUNCTION("""COMPUTED_VALUE"""),"")</f>
        <v/>
      </c>
      <c r="B156" t="str">
        <f ca="1">IFERROR(__xludf.DUMMYFUNCTION("""COMPUTED_VALUE"""),"")</f>
        <v/>
      </c>
      <c r="C156" t="str">
        <f ca="1">IFERROR(__xludf.DUMMYFUNCTION("""COMPUTED_VALUE"""),"")</f>
        <v/>
      </c>
      <c r="D156" t="str">
        <f ca="1">IFERROR(__xludf.DUMMYFUNCTION("""COMPUTED_VALUE"""),"")</f>
        <v/>
      </c>
      <c r="E156" t="str">
        <f ca="1">IFERROR(__xludf.DUMMYFUNCTION("""COMPUTED_VALUE"""),"")</f>
        <v/>
      </c>
      <c r="F156" t="str">
        <f ca="1">IFERROR(__xludf.DUMMYFUNCTION("""COMPUTED_VALUE"""),"")</f>
        <v/>
      </c>
    </row>
    <row r="157" spans="1:6" ht="12.75">
      <c r="A157" t="str">
        <f ca="1">IFERROR(__xludf.DUMMYFUNCTION("""COMPUTED_VALUE"""),"")</f>
        <v/>
      </c>
      <c r="B157" t="str">
        <f ca="1">IFERROR(__xludf.DUMMYFUNCTION("""COMPUTED_VALUE"""),"")</f>
        <v/>
      </c>
      <c r="C157" t="str">
        <f ca="1">IFERROR(__xludf.DUMMYFUNCTION("""COMPUTED_VALUE"""),"")</f>
        <v/>
      </c>
      <c r="D157" t="str">
        <f ca="1">IFERROR(__xludf.DUMMYFUNCTION("""COMPUTED_VALUE"""),"")</f>
        <v/>
      </c>
      <c r="E157" t="str">
        <f ca="1">IFERROR(__xludf.DUMMYFUNCTION("""COMPUTED_VALUE"""),"")</f>
        <v/>
      </c>
      <c r="F157" t="str">
        <f ca="1">IFERROR(__xludf.DUMMYFUNCTION("""COMPUTED_VALUE"""),"")</f>
        <v/>
      </c>
    </row>
    <row r="158" spans="1:6" ht="12.75">
      <c r="A158" t="str">
        <f ca="1">IFERROR(__xludf.DUMMYFUNCTION("""COMPUTED_VALUE"""),"")</f>
        <v/>
      </c>
      <c r="B158" t="str">
        <f ca="1">IFERROR(__xludf.DUMMYFUNCTION("""COMPUTED_VALUE"""),"")</f>
        <v/>
      </c>
      <c r="C158" t="str">
        <f ca="1">IFERROR(__xludf.DUMMYFUNCTION("""COMPUTED_VALUE"""),"")</f>
        <v/>
      </c>
      <c r="D158" t="str">
        <f ca="1">IFERROR(__xludf.DUMMYFUNCTION("""COMPUTED_VALUE"""),"")</f>
        <v/>
      </c>
      <c r="E158" t="str">
        <f ca="1">IFERROR(__xludf.DUMMYFUNCTION("""COMPUTED_VALUE"""),"")</f>
        <v/>
      </c>
      <c r="F158" t="str">
        <f ca="1">IFERROR(__xludf.DUMMYFUNCTION("""COMPUTED_VALUE"""),"")</f>
        <v/>
      </c>
    </row>
    <row r="159" spans="1:6" ht="12.75">
      <c r="A159" t="str">
        <f ca="1">IFERROR(__xludf.DUMMYFUNCTION("""COMPUTED_VALUE"""),"")</f>
        <v/>
      </c>
      <c r="B159" t="str">
        <f ca="1">IFERROR(__xludf.DUMMYFUNCTION("""COMPUTED_VALUE"""),"")</f>
        <v/>
      </c>
      <c r="C159" t="str">
        <f ca="1">IFERROR(__xludf.DUMMYFUNCTION("""COMPUTED_VALUE"""),"")</f>
        <v/>
      </c>
      <c r="D159" t="str">
        <f ca="1">IFERROR(__xludf.DUMMYFUNCTION("""COMPUTED_VALUE"""),"")</f>
        <v/>
      </c>
      <c r="E159" t="str">
        <f ca="1">IFERROR(__xludf.DUMMYFUNCTION("""COMPUTED_VALUE"""),"")</f>
        <v/>
      </c>
      <c r="F159" t="str">
        <f ca="1">IFERROR(__xludf.DUMMYFUNCTION("""COMPUTED_VALUE"""),"")</f>
        <v/>
      </c>
    </row>
    <row r="160" spans="1:6" ht="12.75">
      <c r="A160" t="str">
        <f ca="1">IFERROR(__xludf.DUMMYFUNCTION("""COMPUTED_VALUE"""),"")</f>
        <v/>
      </c>
      <c r="B160" t="str">
        <f ca="1">IFERROR(__xludf.DUMMYFUNCTION("""COMPUTED_VALUE"""),"")</f>
        <v/>
      </c>
      <c r="C160" t="str">
        <f ca="1">IFERROR(__xludf.DUMMYFUNCTION("""COMPUTED_VALUE"""),"")</f>
        <v/>
      </c>
      <c r="D160" t="str">
        <f ca="1">IFERROR(__xludf.DUMMYFUNCTION("""COMPUTED_VALUE"""),"")</f>
        <v/>
      </c>
      <c r="E160" t="str">
        <f ca="1">IFERROR(__xludf.DUMMYFUNCTION("""COMPUTED_VALUE"""),"")</f>
        <v/>
      </c>
      <c r="F160" t="str">
        <f ca="1">IFERROR(__xludf.DUMMYFUNCTION("""COMPUTED_VALUE"""),"")</f>
        <v/>
      </c>
    </row>
    <row r="161" spans="1:6" ht="12.75">
      <c r="A161" t="str">
        <f ca="1">IFERROR(__xludf.DUMMYFUNCTION("""COMPUTED_VALUE"""),"")</f>
        <v/>
      </c>
      <c r="B161" t="str">
        <f ca="1">IFERROR(__xludf.DUMMYFUNCTION("""COMPUTED_VALUE"""),"")</f>
        <v/>
      </c>
      <c r="C161" t="str">
        <f ca="1">IFERROR(__xludf.DUMMYFUNCTION("""COMPUTED_VALUE"""),"")</f>
        <v/>
      </c>
      <c r="D161" t="str">
        <f ca="1">IFERROR(__xludf.DUMMYFUNCTION("""COMPUTED_VALUE"""),"")</f>
        <v/>
      </c>
      <c r="E161" t="str">
        <f ca="1">IFERROR(__xludf.DUMMYFUNCTION("""COMPUTED_VALUE"""),"")</f>
        <v/>
      </c>
      <c r="F161" t="str">
        <f ca="1">IFERROR(__xludf.DUMMYFUNCTION("""COMPUTED_VALUE"""),"")</f>
        <v/>
      </c>
    </row>
    <row r="162" spans="1:6" ht="12.75">
      <c r="A162" t="str">
        <f ca="1">IFERROR(__xludf.DUMMYFUNCTION("""COMPUTED_VALUE"""),"")</f>
        <v/>
      </c>
      <c r="B162" t="str">
        <f ca="1">IFERROR(__xludf.DUMMYFUNCTION("""COMPUTED_VALUE"""),"")</f>
        <v/>
      </c>
      <c r="C162" t="str">
        <f ca="1">IFERROR(__xludf.DUMMYFUNCTION("""COMPUTED_VALUE"""),"")</f>
        <v/>
      </c>
      <c r="D162" t="str">
        <f ca="1">IFERROR(__xludf.DUMMYFUNCTION("""COMPUTED_VALUE"""),"")</f>
        <v/>
      </c>
      <c r="E162" t="str">
        <f ca="1">IFERROR(__xludf.DUMMYFUNCTION("""COMPUTED_VALUE"""),"")</f>
        <v/>
      </c>
      <c r="F162" t="str">
        <f ca="1">IFERROR(__xludf.DUMMYFUNCTION("""COMPUTED_VALUE"""),"")</f>
        <v/>
      </c>
    </row>
    <row r="163" spans="1:6" ht="12.75">
      <c r="A163" t="str">
        <f ca="1">IFERROR(__xludf.DUMMYFUNCTION("""COMPUTED_VALUE"""),"")</f>
        <v/>
      </c>
      <c r="B163" t="str">
        <f ca="1">IFERROR(__xludf.DUMMYFUNCTION("""COMPUTED_VALUE"""),"")</f>
        <v/>
      </c>
      <c r="C163" t="str">
        <f ca="1">IFERROR(__xludf.DUMMYFUNCTION("""COMPUTED_VALUE"""),"")</f>
        <v/>
      </c>
      <c r="D163" t="str">
        <f ca="1">IFERROR(__xludf.DUMMYFUNCTION("""COMPUTED_VALUE"""),"")</f>
        <v/>
      </c>
      <c r="E163" t="str">
        <f ca="1">IFERROR(__xludf.DUMMYFUNCTION("""COMPUTED_VALUE"""),"")</f>
        <v/>
      </c>
      <c r="F163" t="str">
        <f ca="1">IFERROR(__xludf.DUMMYFUNCTION("""COMPUTED_VALUE"""),"")</f>
        <v/>
      </c>
    </row>
    <row r="164" spans="1:6" ht="12.75">
      <c r="A164" t="str">
        <f ca="1">IFERROR(__xludf.DUMMYFUNCTION("""COMPUTED_VALUE"""),"")</f>
        <v/>
      </c>
      <c r="B164" t="str">
        <f ca="1">IFERROR(__xludf.DUMMYFUNCTION("""COMPUTED_VALUE"""),"")</f>
        <v/>
      </c>
      <c r="C164" t="str">
        <f ca="1">IFERROR(__xludf.DUMMYFUNCTION("""COMPUTED_VALUE"""),"")</f>
        <v/>
      </c>
      <c r="D164" t="str">
        <f ca="1">IFERROR(__xludf.DUMMYFUNCTION("""COMPUTED_VALUE"""),"")</f>
        <v/>
      </c>
      <c r="E164" t="str">
        <f ca="1">IFERROR(__xludf.DUMMYFUNCTION("""COMPUTED_VALUE"""),"")</f>
        <v/>
      </c>
      <c r="F164" t="str">
        <f ca="1">IFERROR(__xludf.DUMMYFUNCTION("""COMPUTED_VALUE"""),"")</f>
        <v/>
      </c>
    </row>
    <row r="165" spans="1:6" ht="12.75">
      <c r="A165" t="str">
        <f ca="1">IFERROR(__xludf.DUMMYFUNCTION("""COMPUTED_VALUE"""),"")</f>
        <v/>
      </c>
      <c r="B165" t="str">
        <f ca="1">IFERROR(__xludf.DUMMYFUNCTION("""COMPUTED_VALUE"""),"")</f>
        <v/>
      </c>
      <c r="C165" t="str">
        <f ca="1">IFERROR(__xludf.DUMMYFUNCTION("""COMPUTED_VALUE"""),"")</f>
        <v/>
      </c>
      <c r="D165" t="str">
        <f ca="1">IFERROR(__xludf.DUMMYFUNCTION("""COMPUTED_VALUE"""),"")</f>
        <v/>
      </c>
      <c r="E165" t="str">
        <f ca="1">IFERROR(__xludf.DUMMYFUNCTION("""COMPUTED_VALUE"""),"")</f>
        <v/>
      </c>
      <c r="F165" t="str">
        <f ca="1">IFERROR(__xludf.DUMMYFUNCTION("""COMPUTED_VALUE"""),"")</f>
        <v/>
      </c>
    </row>
    <row r="166" spans="1:6" ht="12.75">
      <c r="A166" t="str">
        <f ca="1">IFERROR(__xludf.DUMMYFUNCTION("""COMPUTED_VALUE"""),"")</f>
        <v/>
      </c>
      <c r="B166" t="str">
        <f ca="1">IFERROR(__xludf.DUMMYFUNCTION("""COMPUTED_VALUE"""),"")</f>
        <v/>
      </c>
      <c r="C166" t="str">
        <f ca="1">IFERROR(__xludf.DUMMYFUNCTION("""COMPUTED_VALUE"""),"")</f>
        <v/>
      </c>
      <c r="D166" t="str">
        <f ca="1">IFERROR(__xludf.DUMMYFUNCTION("""COMPUTED_VALUE"""),"")</f>
        <v/>
      </c>
      <c r="E166" t="str">
        <f ca="1">IFERROR(__xludf.DUMMYFUNCTION("""COMPUTED_VALUE"""),"")</f>
        <v/>
      </c>
      <c r="F166" t="str">
        <f ca="1">IFERROR(__xludf.DUMMYFUNCTION("""COMPUTED_VALUE"""),"")</f>
        <v/>
      </c>
    </row>
    <row r="167" spans="1:6" ht="12.75">
      <c r="A167" t="str">
        <f ca="1">IFERROR(__xludf.DUMMYFUNCTION("""COMPUTED_VALUE"""),"")</f>
        <v/>
      </c>
      <c r="B167" t="str">
        <f ca="1">IFERROR(__xludf.DUMMYFUNCTION("""COMPUTED_VALUE"""),"")</f>
        <v/>
      </c>
      <c r="C167" t="str">
        <f ca="1">IFERROR(__xludf.DUMMYFUNCTION("""COMPUTED_VALUE"""),"")</f>
        <v/>
      </c>
      <c r="D167" t="str">
        <f ca="1">IFERROR(__xludf.DUMMYFUNCTION("""COMPUTED_VALUE"""),"")</f>
        <v/>
      </c>
      <c r="E167" t="str">
        <f ca="1">IFERROR(__xludf.DUMMYFUNCTION("""COMPUTED_VALUE"""),"")</f>
        <v/>
      </c>
      <c r="F167" t="str">
        <f ca="1">IFERROR(__xludf.DUMMYFUNCTION("""COMPUTED_VALUE"""),"")</f>
        <v/>
      </c>
    </row>
    <row r="168" spans="1:6" ht="12.75">
      <c r="A168" t="str">
        <f ca="1">IFERROR(__xludf.DUMMYFUNCTION("""COMPUTED_VALUE"""),"")</f>
        <v/>
      </c>
      <c r="B168" t="str">
        <f ca="1">IFERROR(__xludf.DUMMYFUNCTION("""COMPUTED_VALUE"""),"")</f>
        <v/>
      </c>
      <c r="C168" t="str">
        <f ca="1">IFERROR(__xludf.DUMMYFUNCTION("""COMPUTED_VALUE"""),"")</f>
        <v/>
      </c>
      <c r="D168" t="str">
        <f ca="1">IFERROR(__xludf.DUMMYFUNCTION("""COMPUTED_VALUE"""),"")</f>
        <v/>
      </c>
      <c r="E168" t="str">
        <f ca="1">IFERROR(__xludf.DUMMYFUNCTION("""COMPUTED_VALUE"""),"")</f>
        <v/>
      </c>
      <c r="F168" t="str">
        <f ca="1">IFERROR(__xludf.DUMMYFUNCTION("""COMPUTED_VALUE"""),"")</f>
        <v/>
      </c>
    </row>
    <row r="169" spans="1:6" ht="12.75">
      <c r="A169" t="str">
        <f ca="1">IFERROR(__xludf.DUMMYFUNCTION("""COMPUTED_VALUE"""),"")</f>
        <v/>
      </c>
      <c r="B169" t="str">
        <f ca="1">IFERROR(__xludf.DUMMYFUNCTION("""COMPUTED_VALUE"""),"")</f>
        <v/>
      </c>
      <c r="C169" t="str">
        <f ca="1">IFERROR(__xludf.DUMMYFUNCTION("""COMPUTED_VALUE"""),"")</f>
        <v/>
      </c>
      <c r="D169" t="str">
        <f ca="1">IFERROR(__xludf.DUMMYFUNCTION("""COMPUTED_VALUE"""),"")</f>
        <v/>
      </c>
      <c r="E169" t="str">
        <f ca="1">IFERROR(__xludf.DUMMYFUNCTION("""COMPUTED_VALUE"""),"")</f>
        <v/>
      </c>
      <c r="F169" t="str">
        <f ca="1">IFERROR(__xludf.DUMMYFUNCTION("""COMPUTED_VALUE"""),"")</f>
        <v/>
      </c>
    </row>
    <row r="170" spans="1:6" ht="12.75">
      <c r="A170" t="str">
        <f ca="1">IFERROR(__xludf.DUMMYFUNCTION("""COMPUTED_VALUE"""),"")</f>
        <v/>
      </c>
      <c r="B170" t="str">
        <f ca="1">IFERROR(__xludf.DUMMYFUNCTION("""COMPUTED_VALUE"""),"")</f>
        <v/>
      </c>
      <c r="C170" t="str">
        <f ca="1">IFERROR(__xludf.DUMMYFUNCTION("""COMPUTED_VALUE"""),"")</f>
        <v/>
      </c>
      <c r="D170" t="str">
        <f ca="1">IFERROR(__xludf.DUMMYFUNCTION("""COMPUTED_VALUE"""),"")</f>
        <v/>
      </c>
      <c r="E170" t="str">
        <f ca="1">IFERROR(__xludf.DUMMYFUNCTION("""COMPUTED_VALUE"""),"")</f>
        <v/>
      </c>
      <c r="F170" t="str">
        <f ca="1">IFERROR(__xludf.DUMMYFUNCTION("""COMPUTED_VALUE"""),"")</f>
        <v/>
      </c>
    </row>
    <row r="171" spans="1:6" ht="12.75">
      <c r="A171" t="str">
        <f ca="1">IFERROR(__xludf.DUMMYFUNCTION("""COMPUTED_VALUE"""),"")</f>
        <v/>
      </c>
      <c r="B171" t="str">
        <f ca="1">IFERROR(__xludf.DUMMYFUNCTION("""COMPUTED_VALUE"""),"")</f>
        <v/>
      </c>
      <c r="C171" t="str">
        <f ca="1">IFERROR(__xludf.DUMMYFUNCTION("""COMPUTED_VALUE"""),"")</f>
        <v/>
      </c>
      <c r="D171" t="str">
        <f ca="1">IFERROR(__xludf.DUMMYFUNCTION("""COMPUTED_VALUE"""),"")</f>
        <v/>
      </c>
      <c r="E171" t="str">
        <f ca="1">IFERROR(__xludf.DUMMYFUNCTION("""COMPUTED_VALUE"""),"")</f>
        <v/>
      </c>
      <c r="F171" t="str">
        <f ca="1">IFERROR(__xludf.DUMMYFUNCTION("""COMPUTED_VALUE"""),"")</f>
        <v/>
      </c>
    </row>
    <row r="172" spans="1:6" ht="12.75">
      <c r="A172" t="str">
        <f ca="1">IFERROR(__xludf.DUMMYFUNCTION("""COMPUTED_VALUE"""),"")</f>
        <v/>
      </c>
      <c r="B172" t="str">
        <f ca="1">IFERROR(__xludf.DUMMYFUNCTION("""COMPUTED_VALUE"""),"")</f>
        <v/>
      </c>
      <c r="C172" t="str">
        <f ca="1">IFERROR(__xludf.DUMMYFUNCTION("""COMPUTED_VALUE"""),"")</f>
        <v/>
      </c>
      <c r="D172" t="str">
        <f ca="1">IFERROR(__xludf.DUMMYFUNCTION("""COMPUTED_VALUE"""),"")</f>
        <v/>
      </c>
      <c r="E172" t="str">
        <f ca="1">IFERROR(__xludf.DUMMYFUNCTION("""COMPUTED_VALUE"""),"")</f>
        <v/>
      </c>
      <c r="F172" t="str">
        <f ca="1">IFERROR(__xludf.DUMMYFUNCTION("""COMPUTED_VALUE"""),"")</f>
        <v/>
      </c>
    </row>
    <row r="173" spans="1:6" ht="12.75">
      <c r="A173" t="str">
        <f ca="1">IFERROR(__xludf.DUMMYFUNCTION("""COMPUTED_VALUE"""),"")</f>
        <v/>
      </c>
      <c r="B173" t="str">
        <f ca="1">IFERROR(__xludf.DUMMYFUNCTION("""COMPUTED_VALUE"""),"")</f>
        <v/>
      </c>
      <c r="C173" t="str">
        <f ca="1">IFERROR(__xludf.DUMMYFUNCTION("""COMPUTED_VALUE"""),"")</f>
        <v/>
      </c>
      <c r="D173" t="str">
        <f ca="1">IFERROR(__xludf.DUMMYFUNCTION("""COMPUTED_VALUE"""),"")</f>
        <v/>
      </c>
      <c r="E173" t="str">
        <f ca="1">IFERROR(__xludf.DUMMYFUNCTION("""COMPUTED_VALUE"""),"")</f>
        <v/>
      </c>
      <c r="F173" t="str">
        <f ca="1">IFERROR(__xludf.DUMMYFUNCTION("""COMPUTED_VALUE"""),"")</f>
        <v/>
      </c>
    </row>
    <row r="174" spans="1:6" ht="12.75">
      <c r="A174" t="str">
        <f ca="1">IFERROR(__xludf.DUMMYFUNCTION("""COMPUTED_VALUE"""),"")</f>
        <v/>
      </c>
      <c r="B174" t="str">
        <f ca="1">IFERROR(__xludf.DUMMYFUNCTION("""COMPUTED_VALUE"""),"")</f>
        <v/>
      </c>
      <c r="C174" t="str">
        <f ca="1">IFERROR(__xludf.DUMMYFUNCTION("""COMPUTED_VALUE"""),"")</f>
        <v/>
      </c>
      <c r="D174" t="str">
        <f ca="1">IFERROR(__xludf.DUMMYFUNCTION("""COMPUTED_VALUE"""),"")</f>
        <v/>
      </c>
      <c r="E174" t="str">
        <f ca="1">IFERROR(__xludf.DUMMYFUNCTION("""COMPUTED_VALUE"""),"")</f>
        <v/>
      </c>
      <c r="F174" t="str">
        <f ca="1">IFERROR(__xludf.DUMMYFUNCTION("""COMPUTED_VALUE"""),"")</f>
        <v/>
      </c>
    </row>
    <row r="175" spans="1:6" ht="12.75">
      <c r="A175" t="str">
        <f ca="1">IFERROR(__xludf.DUMMYFUNCTION("""COMPUTED_VALUE"""),"")</f>
        <v/>
      </c>
      <c r="B175" t="str">
        <f ca="1">IFERROR(__xludf.DUMMYFUNCTION("""COMPUTED_VALUE"""),"")</f>
        <v/>
      </c>
      <c r="C175" t="str">
        <f ca="1">IFERROR(__xludf.DUMMYFUNCTION("""COMPUTED_VALUE"""),"")</f>
        <v/>
      </c>
      <c r="D175" t="str">
        <f ca="1">IFERROR(__xludf.DUMMYFUNCTION("""COMPUTED_VALUE"""),"")</f>
        <v/>
      </c>
      <c r="E175" t="str">
        <f ca="1">IFERROR(__xludf.DUMMYFUNCTION("""COMPUTED_VALUE"""),"")</f>
        <v/>
      </c>
      <c r="F175" t="str">
        <f ca="1">IFERROR(__xludf.DUMMYFUNCTION("""COMPUTED_VALUE"""),"")</f>
        <v/>
      </c>
    </row>
    <row r="176" spans="1:6" ht="12.75">
      <c r="A176" t="str">
        <f ca="1">IFERROR(__xludf.DUMMYFUNCTION("""COMPUTED_VALUE"""),"")</f>
        <v/>
      </c>
      <c r="B176" t="str">
        <f ca="1">IFERROR(__xludf.DUMMYFUNCTION("""COMPUTED_VALUE"""),"")</f>
        <v/>
      </c>
      <c r="C176" t="str">
        <f ca="1">IFERROR(__xludf.DUMMYFUNCTION("""COMPUTED_VALUE"""),"")</f>
        <v/>
      </c>
      <c r="D176" t="str">
        <f ca="1">IFERROR(__xludf.DUMMYFUNCTION("""COMPUTED_VALUE"""),"")</f>
        <v/>
      </c>
      <c r="E176" t="str">
        <f ca="1">IFERROR(__xludf.DUMMYFUNCTION("""COMPUTED_VALUE"""),"")</f>
        <v/>
      </c>
      <c r="F176" t="str">
        <f ca="1">IFERROR(__xludf.DUMMYFUNCTION("""COMPUTED_VALUE"""),"")</f>
        <v/>
      </c>
    </row>
    <row r="177" spans="1:6" ht="12.75">
      <c r="A177" t="str">
        <f ca="1">IFERROR(__xludf.DUMMYFUNCTION("""COMPUTED_VALUE"""),"")</f>
        <v/>
      </c>
      <c r="B177" t="str">
        <f ca="1">IFERROR(__xludf.DUMMYFUNCTION("""COMPUTED_VALUE"""),"")</f>
        <v/>
      </c>
      <c r="C177" t="str">
        <f ca="1">IFERROR(__xludf.DUMMYFUNCTION("""COMPUTED_VALUE"""),"")</f>
        <v/>
      </c>
      <c r="D177" t="str">
        <f ca="1">IFERROR(__xludf.DUMMYFUNCTION("""COMPUTED_VALUE"""),"")</f>
        <v/>
      </c>
      <c r="E177" t="str">
        <f ca="1">IFERROR(__xludf.DUMMYFUNCTION("""COMPUTED_VALUE"""),"")</f>
        <v/>
      </c>
      <c r="F177" t="str">
        <f ca="1">IFERROR(__xludf.DUMMYFUNCTION("""COMPUTED_VALUE"""),"")</f>
        <v/>
      </c>
    </row>
    <row r="178" spans="1:6" ht="12.75">
      <c r="A178" t="str">
        <f ca="1">IFERROR(__xludf.DUMMYFUNCTION("""COMPUTED_VALUE"""),"")</f>
        <v/>
      </c>
      <c r="B178" t="str">
        <f ca="1">IFERROR(__xludf.DUMMYFUNCTION("""COMPUTED_VALUE"""),"")</f>
        <v/>
      </c>
      <c r="C178" t="str">
        <f ca="1">IFERROR(__xludf.DUMMYFUNCTION("""COMPUTED_VALUE"""),"")</f>
        <v/>
      </c>
      <c r="D178" t="str">
        <f ca="1">IFERROR(__xludf.DUMMYFUNCTION("""COMPUTED_VALUE"""),"")</f>
        <v/>
      </c>
      <c r="E178" t="str">
        <f ca="1">IFERROR(__xludf.DUMMYFUNCTION("""COMPUTED_VALUE"""),"")</f>
        <v/>
      </c>
      <c r="F178" t="str">
        <f ca="1">IFERROR(__xludf.DUMMYFUNCTION("""COMPUTED_VALUE"""),"")</f>
        <v/>
      </c>
    </row>
    <row r="179" spans="1:6" ht="12.75">
      <c r="A179" t="str">
        <f ca="1">IFERROR(__xludf.DUMMYFUNCTION("""COMPUTED_VALUE"""),"")</f>
        <v/>
      </c>
      <c r="B179" t="str">
        <f ca="1">IFERROR(__xludf.DUMMYFUNCTION("""COMPUTED_VALUE"""),"")</f>
        <v/>
      </c>
      <c r="C179" t="str">
        <f ca="1">IFERROR(__xludf.DUMMYFUNCTION("""COMPUTED_VALUE"""),"")</f>
        <v/>
      </c>
      <c r="D179" t="str">
        <f ca="1">IFERROR(__xludf.DUMMYFUNCTION("""COMPUTED_VALUE"""),"")</f>
        <v/>
      </c>
      <c r="E179" t="str">
        <f ca="1">IFERROR(__xludf.DUMMYFUNCTION("""COMPUTED_VALUE"""),"")</f>
        <v/>
      </c>
      <c r="F179" t="str">
        <f ca="1">IFERROR(__xludf.DUMMYFUNCTION("""COMPUTED_VALUE"""),"")</f>
        <v/>
      </c>
    </row>
    <row r="180" spans="1:6" ht="12.75">
      <c r="A180" t="str">
        <f ca="1">IFERROR(__xludf.DUMMYFUNCTION("""COMPUTED_VALUE"""),"")</f>
        <v/>
      </c>
      <c r="B180" t="str">
        <f ca="1">IFERROR(__xludf.DUMMYFUNCTION("""COMPUTED_VALUE"""),"")</f>
        <v/>
      </c>
      <c r="C180" t="str">
        <f ca="1">IFERROR(__xludf.DUMMYFUNCTION("""COMPUTED_VALUE"""),"")</f>
        <v/>
      </c>
      <c r="D180" t="str">
        <f ca="1">IFERROR(__xludf.DUMMYFUNCTION("""COMPUTED_VALUE"""),"")</f>
        <v/>
      </c>
      <c r="E180" t="str">
        <f ca="1">IFERROR(__xludf.DUMMYFUNCTION("""COMPUTED_VALUE"""),"")</f>
        <v/>
      </c>
      <c r="F180" t="str">
        <f ca="1">IFERROR(__xludf.DUMMYFUNCTION("""COMPUTED_VALUE"""),"")</f>
        <v/>
      </c>
    </row>
    <row r="181" spans="1:6" ht="12.75">
      <c r="A181" t="str">
        <f ca="1">IFERROR(__xludf.DUMMYFUNCTION("""COMPUTED_VALUE"""),"")</f>
        <v/>
      </c>
      <c r="B181" t="str">
        <f ca="1">IFERROR(__xludf.DUMMYFUNCTION("""COMPUTED_VALUE"""),"")</f>
        <v/>
      </c>
      <c r="C181" t="str">
        <f ca="1">IFERROR(__xludf.DUMMYFUNCTION("""COMPUTED_VALUE"""),"")</f>
        <v/>
      </c>
      <c r="D181" t="str">
        <f ca="1">IFERROR(__xludf.DUMMYFUNCTION("""COMPUTED_VALUE"""),"")</f>
        <v/>
      </c>
      <c r="E181" t="str">
        <f ca="1">IFERROR(__xludf.DUMMYFUNCTION("""COMPUTED_VALUE"""),"")</f>
        <v/>
      </c>
      <c r="F181" t="str">
        <f ca="1">IFERROR(__xludf.DUMMYFUNCTION("""COMPUTED_VALUE"""),"")</f>
        <v/>
      </c>
    </row>
    <row r="182" spans="1:6" ht="12.75">
      <c r="A182" t="str">
        <f ca="1">IFERROR(__xludf.DUMMYFUNCTION("""COMPUTED_VALUE"""),"")</f>
        <v/>
      </c>
      <c r="B182" t="str">
        <f ca="1">IFERROR(__xludf.DUMMYFUNCTION("""COMPUTED_VALUE"""),"")</f>
        <v/>
      </c>
      <c r="C182" t="str">
        <f ca="1">IFERROR(__xludf.DUMMYFUNCTION("""COMPUTED_VALUE"""),"")</f>
        <v/>
      </c>
      <c r="D182" t="str">
        <f ca="1">IFERROR(__xludf.DUMMYFUNCTION("""COMPUTED_VALUE"""),"")</f>
        <v/>
      </c>
      <c r="E182" t="str">
        <f ca="1">IFERROR(__xludf.DUMMYFUNCTION("""COMPUTED_VALUE"""),"")</f>
        <v/>
      </c>
      <c r="F182" t="str">
        <f ca="1">IFERROR(__xludf.DUMMYFUNCTION("""COMPUTED_VALUE"""),"")</f>
        <v/>
      </c>
    </row>
    <row r="183" spans="1:6" ht="12.75">
      <c r="A183" t="str">
        <f ca="1">IFERROR(__xludf.DUMMYFUNCTION("""COMPUTED_VALUE"""),"")</f>
        <v/>
      </c>
      <c r="B183" t="str">
        <f ca="1">IFERROR(__xludf.DUMMYFUNCTION("""COMPUTED_VALUE"""),"")</f>
        <v/>
      </c>
      <c r="C183" t="str">
        <f ca="1">IFERROR(__xludf.DUMMYFUNCTION("""COMPUTED_VALUE"""),"")</f>
        <v/>
      </c>
      <c r="D183" t="str">
        <f ca="1">IFERROR(__xludf.DUMMYFUNCTION("""COMPUTED_VALUE"""),"")</f>
        <v/>
      </c>
      <c r="E183" t="str">
        <f ca="1">IFERROR(__xludf.DUMMYFUNCTION("""COMPUTED_VALUE"""),"")</f>
        <v/>
      </c>
      <c r="F183" t="str">
        <f ca="1">IFERROR(__xludf.DUMMYFUNCTION("""COMPUTED_VALUE"""),"")</f>
        <v/>
      </c>
    </row>
    <row r="184" spans="1:6" ht="12.75">
      <c r="A184" t="str">
        <f ca="1">IFERROR(__xludf.DUMMYFUNCTION("""COMPUTED_VALUE"""),"")</f>
        <v/>
      </c>
      <c r="B184" t="str">
        <f ca="1">IFERROR(__xludf.DUMMYFUNCTION("""COMPUTED_VALUE"""),"")</f>
        <v/>
      </c>
      <c r="C184" t="str">
        <f ca="1">IFERROR(__xludf.DUMMYFUNCTION("""COMPUTED_VALUE"""),"")</f>
        <v/>
      </c>
      <c r="D184" t="str">
        <f ca="1">IFERROR(__xludf.DUMMYFUNCTION("""COMPUTED_VALUE"""),"")</f>
        <v/>
      </c>
      <c r="E184" t="str">
        <f ca="1">IFERROR(__xludf.DUMMYFUNCTION("""COMPUTED_VALUE"""),"")</f>
        <v/>
      </c>
      <c r="F184" t="str">
        <f ca="1">IFERROR(__xludf.DUMMYFUNCTION("""COMPUTED_VALUE"""),"")</f>
        <v/>
      </c>
    </row>
    <row r="185" spans="1:6" ht="12.75">
      <c r="A185" t="str">
        <f ca="1">IFERROR(__xludf.DUMMYFUNCTION("""COMPUTED_VALUE"""),"")</f>
        <v/>
      </c>
      <c r="B185" t="str">
        <f ca="1">IFERROR(__xludf.DUMMYFUNCTION("""COMPUTED_VALUE"""),"")</f>
        <v/>
      </c>
      <c r="C185" t="str">
        <f ca="1">IFERROR(__xludf.DUMMYFUNCTION("""COMPUTED_VALUE"""),"")</f>
        <v/>
      </c>
      <c r="D185" t="str">
        <f ca="1">IFERROR(__xludf.DUMMYFUNCTION("""COMPUTED_VALUE"""),"")</f>
        <v/>
      </c>
      <c r="E185" t="str">
        <f ca="1">IFERROR(__xludf.DUMMYFUNCTION("""COMPUTED_VALUE"""),"")</f>
        <v/>
      </c>
      <c r="F185" t="str">
        <f ca="1">IFERROR(__xludf.DUMMYFUNCTION("""COMPUTED_VALUE"""),"")</f>
        <v/>
      </c>
    </row>
    <row r="186" spans="1:6" ht="12.75">
      <c r="A186" t="str">
        <f ca="1">IFERROR(__xludf.DUMMYFUNCTION("""COMPUTED_VALUE"""),"")</f>
        <v/>
      </c>
      <c r="B186" t="str">
        <f ca="1">IFERROR(__xludf.DUMMYFUNCTION("""COMPUTED_VALUE"""),"")</f>
        <v/>
      </c>
      <c r="C186" t="str">
        <f ca="1">IFERROR(__xludf.DUMMYFUNCTION("""COMPUTED_VALUE"""),"")</f>
        <v/>
      </c>
      <c r="D186" t="str">
        <f ca="1">IFERROR(__xludf.DUMMYFUNCTION("""COMPUTED_VALUE"""),"")</f>
        <v/>
      </c>
      <c r="E186" t="str">
        <f ca="1">IFERROR(__xludf.DUMMYFUNCTION("""COMPUTED_VALUE"""),"")</f>
        <v/>
      </c>
      <c r="F186" t="str">
        <f ca="1">IFERROR(__xludf.DUMMYFUNCTION("""COMPUTED_VALUE"""),"")</f>
        <v/>
      </c>
    </row>
    <row r="187" spans="1:6" ht="12.75">
      <c r="A187" t="str">
        <f ca="1">IFERROR(__xludf.DUMMYFUNCTION("""COMPUTED_VALUE"""),"")</f>
        <v/>
      </c>
      <c r="B187" t="str">
        <f ca="1">IFERROR(__xludf.DUMMYFUNCTION("""COMPUTED_VALUE"""),"")</f>
        <v/>
      </c>
      <c r="C187" t="str">
        <f ca="1">IFERROR(__xludf.DUMMYFUNCTION("""COMPUTED_VALUE"""),"")</f>
        <v/>
      </c>
      <c r="D187" t="str">
        <f ca="1">IFERROR(__xludf.DUMMYFUNCTION("""COMPUTED_VALUE"""),"")</f>
        <v/>
      </c>
      <c r="E187" t="str">
        <f ca="1">IFERROR(__xludf.DUMMYFUNCTION("""COMPUTED_VALUE"""),"")</f>
        <v/>
      </c>
      <c r="F187" t="str">
        <f ca="1">IFERROR(__xludf.DUMMYFUNCTION("""COMPUTED_VALUE"""),"")</f>
        <v/>
      </c>
    </row>
    <row r="188" spans="1:6" ht="12.75">
      <c r="A188" t="str">
        <f ca="1">IFERROR(__xludf.DUMMYFUNCTION("""COMPUTED_VALUE"""),"")</f>
        <v/>
      </c>
      <c r="B188" t="str">
        <f ca="1">IFERROR(__xludf.DUMMYFUNCTION("""COMPUTED_VALUE"""),"")</f>
        <v/>
      </c>
      <c r="C188" t="str">
        <f ca="1">IFERROR(__xludf.DUMMYFUNCTION("""COMPUTED_VALUE"""),"")</f>
        <v/>
      </c>
      <c r="D188" t="str">
        <f ca="1">IFERROR(__xludf.DUMMYFUNCTION("""COMPUTED_VALUE"""),"")</f>
        <v/>
      </c>
      <c r="E188" t="str">
        <f ca="1">IFERROR(__xludf.DUMMYFUNCTION("""COMPUTED_VALUE"""),"")</f>
        <v/>
      </c>
      <c r="F188" t="str">
        <f ca="1">IFERROR(__xludf.DUMMYFUNCTION("""COMPUTED_VALUE"""),"")</f>
        <v/>
      </c>
    </row>
    <row r="189" spans="1:6" ht="12.75">
      <c r="A189" t="str">
        <f ca="1">IFERROR(__xludf.DUMMYFUNCTION("""COMPUTED_VALUE"""),"")</f>
        <v/>
      </c>
      <c r="B189" t="str">
        <f ca="1">IFERROR(__xludf.DUMMYFUNCTION("""COMPUTED_VALUE"""),"")</f>
        <v/>
      </c>
      <c r="C189" t="str">
        <f ca="1">IFERROR(__xludf.DUMMYFUNCTION("""COMPUTED_VALUE"""),"")</f>
        <v/>
      </c>
      <c r="D189" t="str">
        <f ca="1">IFERROR(__xludf.DUMMYFUNCTION("""COMPUTED_VALUE"""),"")</f>
        <v/>
      </c>
      <c r="E189" t="str">
        <f ca="1">IFERROR(__xludf.DUMMYFUNCTION("""COMPUTED_VALUE"""),"")</f>
        <v/>
      </c>
      <c r="F189" t="str">
        <f ca="1">IFERROR(__xludf.DUMMYFUNCTION("""COMPUTED_VALUE"""),"")</f>
        <v/>
      </c>
    </row>
    <row r="190" spans="1:6" ht="12.75">
      <c r="A190" t="str">
        <f ca="1">IFERROR(__xludf.DUMMYFUNCTION("""COMPUTED_VALUE"""),"")</f>
        <v/>
      </c>
      <c r="B190" t="str">
        <f ca="1">IFERROR(__xludf.DUMMYFUNCTION("""COMPUTED_VALUE"""),"")</f>
        <v/>
      </c>
      <c r="C190" t="str">
        <f ca="1">IFERROR(__xludf.DUMMYFUNCTION("""COMPUTED_VALUE"""),"")</f>
        <v/>
      </c>
      <c r="D190" t="str">
        <f ca="1">IFERROR(__xludf.DUMMYFUNCTION("""COMPUTED_VALUE"""),"")</f>
        <v/>
      </c>
      <c r="E190" t="str">
        <f ca="1">IFERROR(__xludf.DUMMYFUNCTION("""COMPUTED_VALUE"""),"")</f>
        <v/>
      </c>
      <c r="F190" t="str">
        <f ca="1">IFERROR(__xludf.DUMMYFUNCTION("""COMPUTED_VALUE"""),"")</f>
        <v/>
      </c>
    </row>
    <row r="191" spans="1:6" ht="12.75">
      <c r="A191" t="str">
        <f ca="1">IFERROR(__xludf.DUMMYFUNCTION("""COMPUTED_VALUE"""),"")</f>
        <v/>
      </c>
      <c r="B191" t="str">
        <f ca="1">IFERROR(__xludf.DUMMYFUNCTION("""COMPUTED_VALUE"""),"")</f>
        <v/>
      </c>
      <c r="C191" t="str">
        <f ca="1">IFERROR(__xludf.DUMMYFUNCTION("""COMPUTED_VALUE"""),"")</f>
        <v/>
      </c>
      <c r="D191" t="str">
        <f ca="1">IFERROR(__xludf.DUMMYFUNCTION("""COMPUTED_VALUE"""),"")</f>
        <v/>
      </c>
      <c r="E191" t="str">
        <f ca="1">IFERROR(__xludf.DUMMYFUNCTION("""COMPUTED_VALUE"""),"")</f>
        <v/>
      </c>
      <c r="F191" t="str">
        <f ca="1">IFERROR(__xludf.DUMMYFUNCTION("""COMPUTED_VALUE"""),"")</f>
        <v/>
      </c>
    </row>
    <row r="192" spans="1:6" ht="12.75">
      <c r="A192" t="str">
        <f ca="1">IFERROR(__xludf.DUMMYFUNCTION("""COMPUTED_VALUE"""),"")</f>
        <v/>
      </c>
      <c r="B192" t="str">
        <f ca="1">IFERROR(__xludf.DUMMYFUNCTION("""COMPUTED_VALUE"""),"")</f>
        <v/>
      </c>
      <c r="C192" t="str">
        <f ca="1">IFERROR(__xludf.DUMMYFUNCTION("""COMPUTED_VALUE"""),"")</f>
        <v/>
      </c>
      <c r="D192" t="str">
        <f ca="1">IFERROR(__xludf.DUMMYFUNCTION("""COMPUTED_VALUE"""),"")</f>
        <v/>
      </c>
      <c r="E192" t="str">
        <f ca="1">IFERROR(__xludf.DUMMYFUNCTION("""COMPUTED_VALUE"""),"")</f>
        <v/>
      </c>
      <c r="F192" t="str">
        <f ca="1">IFERROR(__xludf.DUMMYFUNCTION("""COMPUTED_VALUE"""),"")</f>
        <v/>
      </c>
    </row>
    <row r="193" spans="1:6" ht="12.75">
      <c r="A193" t="str">
        <f ca="1">IFERROR(__xludf.DUMMYFUNCTION("""COMPUTED_VALUE"""),"")</f>
        <v/>
      </c>
      <c r="B193" t="str">
        <f ca="1">IFERROR(__xludf.DUMMYFUNCTION("""COMPUTED_VALUE"""),"")</f>
        <v/>
      </c>
      <c r="C193" t="str">
        <f ca="1">IFERROR(__xludf.DUMMYFUNCTION("""COMPUTED_VALUE"""),"")</f>
        <v/>
      </c>
      <c r="D193" t="str">
        <f ca="1">IFERROR(__xludf.DUMMYFUNCTION("""COMPUTED_VALUE"""),"")</f>
        <v/>
      </c>
      <c r="E193" t="str">
        <f ca="1">IFERROR(__xludf.DUMMYFUNCTION("""COMPUTED_VALUE"""),"")</f>
        <v/>
      </c>
      <c r="F193" t="str">
        <f ca="1">IFERROR(__xludf.DUMMYFUNCTION("""COMPUTED_VALUE"""),"")</f>
        <v/>
      </c>
    </row>
    <row r="194" spans="1:6" ht="12.75">
      <c r="A194" t="str">
        <f ca="1">IFERROR(__xludf.DUMMYFUNCTION("""COMPUTED_VALUE"""),"")</f>
        <v/>
      </c>
      <c r="B194" t="str">
        <f ca="1">IFERROR(__xludf.DUMMYFUNCTION("""COMPUTED_VALUE"""),"")</f>
        <v/>
      </c>
      <c r="C194" t="str">
        <f ca="1">IFERROR(__xludf.DUMMYFUNCTION("""COMPUTED_VALUE"""),"")</f>
        <v/>
      </c>
      <c r="D194" t="str">
        <f ca="1">IFERROR(__xludf.DUMMYFUNCTION("""COMPUTED_VALUE"""),"")</f>
        <v/>
      </c>
      <c r="E194" t="str">
        <f ca="1">IFERROR(__xludf.DUMMYFUNCTION("""COMPUTED_VALUE"""),"")</f>
        <v/>
      </c>
      <c r="F194" t="str">
        <f ca="1">IFERROR(__xludf.DUMMYFUNCTION("""COMPUTED_VALUE"""),"")</f>
        <v/>
      </c>
    </row>
    <row r="195" spans="1:6" ht="12.75">
      <c r="A195" t="str">
        <f ca="1">IFERROR(__xludf.DUMMYFUNCTION("""COMPUTED_VALUE"""),"")</f>
        <v/>
      </c>
      <c r="B195" t="str">
        <f ca="1">IFERROR(__xludf.DUMMYFUNCTION("""COMPUTED_VALUE"""),"")</f>
        <v/>
      </c>
      <c r="C195" t="str">
        <f ca="1">IFERROR(__xludf.DUMMYFUNCTION("""COMPUTED_VALUE"""),"")</f>
        <v/>
      </c>
      <c r="D195" t="str">
        <f ca="1">IFERROR(__xludf.DUMMYFUNCTION("""COMPUTED_VALUE"""),"")</f>
        <v/>
      </c>
      <c r="E195" t="str">
        <f ca="1">IFERROR(__xludf.DUMMYFUNCTION("""COMPUTED_VALUE"""),"")</f>
        <v/>
      </c>
      <c r="F195" t="str">
        <f ca="1">IFERROR(__xludf.DUMMYFUNCTION("""COMPUTED_VALUE"""),"")</f>
        <v/>
      </c>
    </row>
    <row r="196" spans="1:6" ht="12.75">
      <c r="A196" t="str">
        <f ca="1">IFERROR(__xludf.DUMMYFUNCTION("""COMPUTED_VALUE"""),"")</f>
        <v/>
      </c>
      <c r="B196" t="str">
        <f ca="1">IFERROR(__xludf.DUMMYFUNCTION("""COMPUTED_VALUE"""),"")</f>
        <v/>
      </c>
      <c r="C196" t="str">
        <f ca="1">IFERROR(__xludf.DUMMYFUNCTION("""COMPUTED_VALUE"""),"")</f>
        <v/>
      </c>
      <c r="D196" t="str">
        <f ca="1">IFERROR(__xludf.DUMMYFUNCTION("""COMPUTED_VALUE"""),"")</f>
        <v/>
      </c>
      <c r="E196" t="str">
        <f ca="1">IFERROR(__xludf.DUMMYFUNCTION("""COMPUTED_VALUE"""),"")</f>
        <v/>
      </c>
      <c r="F196" t="str">
        <f ca="1">IFERROR(__xludf.DUMMYFUNCTION("""COMPUTED_VALUE"""),"")</f>
        <v/>
      </c>
    </row>
    <row r="197" spans="1:6" ht="12.75">
      <c r="A197" t="str">
        <f ca="1">IFERROR(__xludf.DUMMYFUNCTION("""COMPUTED_VALUE"""),"")</f>
        <v/>
      </c>
      <c r="B197" t="str">
        <f ca="1">IFERROR(__xludf.DUMMYFUNCTION("""COMPUTED_VALUE"""),"")</f>
        <v/>
      </c>
      <c r="C197" t="str">
        <f ca="1">IFERROR(__xludf.DUMMYFUNCTION("""COMPUTED_VALUE"""),"")</f>
        <v/>
      </c>
      <c r="D197" t="str">
        <f ca="1">IFERROR(__xludf.DUMMYFUNCTION("""COMPUTED_VALUE"""),"")</f>
        <v/>
      </c>
      <c r="E197" t="str">
        <f ca="1">IFERROR(__xludf.DUMMYFUNCTION("""COMPUTED_VALUE"""),"")</f>
        <v/>
      </c>
      <c r="F197" t="str">
        <f ca="1">IFERROR(__xludf.DUMMYFUNCTION("""COMPUTED_VALUE"""),"")</f>
        <v/>
      </c>
    </row>
    <row r="198" spans="1:6" ht="12.75">
      <c r="A198" t="str">
        <f ca="1">IFERROR(__xludf.DUMMYFUNCTION("""COMPUTED_VALUE"""),"")</f>
        <v/>
      </c>
      <c r="B198" t="str">
        <f ca="1">IFERROR(__xludf.DUMMYFUNCTION("""COMPUTED_VALUE"""),"")</f>
        <v/>
      </c>
      <c r="C198" t="str">
        <f ca="1">IFERROR(__xludf.DUMMYFUNCTION("""COMPUTED_VALUE"""),"")</f>
        <v/>
      </c>
      <c r="D198" t="str">
        <f ca="1">IFERROR(__xludf.DUMMYFUNCTION("""COMPUTED_VALUE"""),"")</f>
        <v/>
      </c>
      <c r="E198" t="str">
        <f ca="1">IFERROR(__xludf.DUMMYFUNCTION("""COMPUTED_VALUE"""),"")</f>
        <v/>
      </c>
      <c r="F198" t="str">
        <f ca="1">IFERROR(__xludf.DUMMYFUNCTION("""COMPUTED_VALUE"""),"")</f>
        <v/>
      </c>
    </row>
    <row r="199" spans="1:6" ht="12.75">
      <c r="A199" t="str">
        <f ca="1">IFERROR(__xludf.DUMMYFUNCTION("""COMPUTED_VALUE"""),"")</f>
        <v/>
      </c>
      <c r="B199" t="str">
        <f ca="1">IFERROR(__xludf.DUMMYFUNCTION("""COMPUTED_VALUE"""),"")</f>
        <v/>
      </c>
      <c r="C199" t="str">
        <f ca="1">IFERROR(__xludf.DUMMYFUNCTION("""COMPUTED_VALUE"""),"")</f>
        <v/>
      </c>
      <c r="D199" t="str">
        <f ca="1">IFERROR(__xludf.DUMMYFUNCTION("""COMPUTED_VALUE"""),"")</f>
        <v/>
      </c>
      <c r="E199" t="str">
        <f ca="1">IFERROR(__xludf.DUMMYFUNCTION("""COMPUTED_VALUE"""),"")</f>
        <v/>
      </c>
      <c r="F199" t="str">
        <f ca="1">IFERROR(__xludf.DUMMYFUNCTION("""COMPUTED_VALUE"""),"")</f>
        <v/>
      </c>
    </row>
    <row r="200" spans="1:6" ht="12.75">
      <c r="A200" t="str">
        <f ca="1">IFERROR(__xludf.DUMMYFUNCTION("""COMPUTED_VALUE"""),"")</f>
        <v/>
      </c>
      <c r="B200" t="str">
        <f ca="1">IFERROR(__xludf.DUMMYFUNCTION("""COMPUTED_VALUE"""),"")</f>
        <v/>
      </c>
      <c r="C200" t="str">
        <f ca="1">IFERROR(__xludf.DUMMYFUNCTION("""COMPUTED_VALUE"""),"")</f>
        <v/>
      </c>
      <c r="D200" t="str">
        <f ca="1">IFERROR(__xludf.DUMMYFUNCTION("""COMPUTED_VALUE"""),"")</f>
        <v/>
      </c>
      <c r="E200" t="str">
        <f ca="1">IFERROR(__xludf.DUMMYFUNCTION("""COMPUTED_VALUE"""),"")</f>
        <v/>
      </c>
      <c r="F200" t="str">
        <f ca="1">IFERROR(__xludf.DUMMYFUNCTION("""COMPUTED_VALUE"""),"")</f>
        <v/>
      </c>
    </row>
    <row r="201" spans="1:6" ht="12.75">
      <c r="A201" t="str">
        <f ca="1">IFERROR(__xludf.DUMMYFUNCTION("""COMPUTED_VALUE"""),"")</f>
        <v/>
      </c>
      <c r="B201" t="str">
        <f ca="1">IFERROR(__xludf.DUMMYFUNCTION("""COMPUTED_VALUE"""),"")</f>
        <v/>
      </c>
      <c r="C201" t="str">
        <f ca="1">IFERROR(__xludf.DUMMYFUNCTION("""COMPUTED_VALUE"""),"")</f>
        <v/>
      </c>
      <c r="D201" t="str">
        <f ca="1">IFERROR(__xludf.DUMMYFUNCTION("""COMPUTED_VALUE"""),"")</f>
        <v/>
      </c>
      <c r="E201" t="str">
        <f ca="1">IFERROR(__xludf.DUMMYFUNCTION("""COMPUTED_VALUE"""),"")</f>
        <v/>
      </c>
      <c r="F201" t="str">
        <f ca="1">IFERROR(__xludf.DUMMYFUNCTION("""COMPUTED_VALUE"""),"")</f>
        <v/>
      </c>
    </row>
    <row r="202" spans="1:6" ht="12.75">
      <c r="A202" t="str">
        <f ca="1">IFERROR(__xludf.DUMMYFUNCTION("""COMPUTED_VALUE"""),"")</f>
        <v/>
      </c>
      <c r="B202" t="str">
        <f ca="1">IFERROR(__xludf.DUMMYFUNCTION("""COMPUTED_VALUE"""),"")</f>
        <v/>
      </c>
      <c r="C202" t="str">
        <f ca="1">IFERROR(__xludf.DUMMYFUNCTION("""COMPUTED_VALUE"""),"")</f>
        <v/>
      </c>
      <c r="D202" t="str">
        <f ca="1">IFERROR(__xludf.DUMMYFUNCTION("""COMPUTED_VALUE"""),"")</f>
        <v/>
      </c>
      <c r="E202" t="str">
        <f ca="1">IFERROR(__xludf.DUMMYFUNCTION("""COMPUTED_VALUE"""),"")</f>
        <v/>
      </c>
      <c r="F202" t="str">
        <f ca="1">IFERROR(__xludf.DUMMYFUNCTION("""COMPUTED_VALUE"""),"")</f>
        <v/>
      </c>
    </row>
    <row r="203" spans="1:6" ht="12.75">
      <c r="A203" t="str">
        <f ca="1">IFERROR(__xludf.DUMMYFUNCTION("""COMPUTED_VALUE"""),"")</f>
        <v/>
      </c>
      <c r="B203" t="str">
        <f ca="1">IFERROR(__xludf.DUMMYFUNCTION("""COMPUTED_VALUE"""),"")</f>
        <v/>
      </c>
      <c r="C203" t="str">
        <f ca="1">IFERROR(__xludf.DUMMYFUNCTION("""COMPUTED_VALUE"""),"")</f>
        <v/>
      </c>
      <c r="D203" t="str">
        <f ca="1">IFERROR(__xludf.DUMMYFUNCTION("""COMPUTED_VALUE"""),"")</f>
        <v/>
      </c>
      <c r="E203" t="str">
        <f ca="1">IFERROR(__xludf.DUMMYFUNCTION("""COMPUTED_VALUE"""),"")</f>
        <v/>
      </c>
      <c r="F203" t="str">
        <f ca="1">IFERROR(__xludf.DUMMYFUNCTION("""COMPUTED_VALUE"""),"")</f>
        <v/>
      </c>
    </row>
    <row r="204" spans="1:6" ht="12.75">
      <c r="A204" t="str">
        <f ca="1">IFERROR(__xludf.DUMMYFUNCTION("""COMPUTED_VALUE"""),"")</f>
        <v/>
      </c>
      <c r="B204" t="str">
        <f ca="1">IFERROR(__xludf.DUMMYFUNCTION("""COMPUTED_VALUE"""),"")</f>
        <v/>
      </c>
      <c r="C204" t="str">
        <f ca="1">IFERROR(__xludf.DUMMYFUNCTION("""COMPUTED_VALUE"""),"")</f>
        <v/>
      </c>
      <c r="D204" t="str">
        <f ca="1">IFERROR(__xludf.DUMMYFUNCTION("""COMPUTED_VALUE"""),"")</f>
        <v/>
      </c>
      <c r="E204" t="str">
        <f ca="1">IFERROR(__xludf.DUMMYFUNCTION("""COMPUTED_VALUE"""),"")</f>
        <v/>
      </c>
      <c r="F204" t="str">
        <f ca="1">IFERROR(__xludf.DUMMYFUNCTION("""COMPUTED_VALUE"""),"")</f>
        <v/>
      </c>
    </row>
    <row r="205" spans="1:6" ht="12.75">
      <c r="A205" t="str">
        <f ca="1">IFERROR(__xludf.DUMMYFUNCTION("""COMPUTED_VALUE"""),"")</f>
        <v/>
      </c>
      <c r="B205" t="str">
        <f ca="1">IFERROR(__xludf.DUMMYFUNCTION("""COMPUTED_VALUE"""),"")</f>
        <v/>
      </c>
      <c r="C205" t="str">
        <f ca="1">IFERROR(__xludf.DUMMYFUNCTION("""COMPUTED_VALUE"""),"")</f>
        <v/>
      </c>
      <c r="D205" t="str">
        <f ca="1">IFERROR(__xludf.DUMMYFUNCTION("""COMPUTED_VALUE"""),"")</f>
        <v/>
      </c>
      <c r="E205" t="str">
        <f ca="1">IFERROR(__xludf.DUMMYFUNCTION("""COMPUTED_VALUE"""),"")</f>
        <v/>
      </c>
      <c r="F205" t="str">
        <f ca="1">IFERROR(__xludf.DUMMYFUNCTION("""COMPUTED_VALUE"""),"")</f>
        <v/>
      </c>
    </row>
    <row r="206" spans="1:6" ht="12.75">
      <c r="A206" t="str">
        <f ca="1">IFERROR(__xludf.DUMMYFUNCTION("""COMPUTED_VALUE"""),"")</f>
        <v/>
      </c>
      <c r="B206" t="str">
        <f ca="1">IFERROR(__xludf.DUMMYFUNCTION("""COMPUTED_VALUE"""),"")</f>
        <v/>
      </c>
      <c r="C206" t="str">
        <f ca="1">IFERROR(__xludf.DUMMYFUNCTION("""COMPUTED_VALUE"""),"")</f>
        <v/>
      </c>
      <c r="D206" t="str">
        <f ca="1">IFERROR(__xludf.DUMMYFUNCTION("""COMPUTED_VALUE"""),"")</f>
        <v/>
      </c>
      <c r="E206" t="str">
        <f ca="1">IFERROR(__xludf.DUMMYFUNCTION("""COMPUTED_VALUE"""),"")</f>
        <v/>
      </c>
      <c r="F206" t="str">
        <f ca="1">IFERROR(__xludf.DUMMYFUNCTION("""COMPUTED_VALUE"""),"")</f>
        <v/>
      </c>
    </row>
    <row r="207" spans="1:6" ht="12.75">
      <c r="A207" t="str">
        <f ca="1">IFERROR(__xludf.DUMMYFUNCTION("""COMPUTED_VALUE"""),"")</f>
        <v/>
      </c>
      <c r="B207" t="str">
        <f ca="1">IFERROR(__xludf.DUMMYFUNCTION("""COMPUTED_VALUE"""),"")</f>
        <v/>
      </c>
      <c r="C207" t="str">
        <f ca="1">IFERROR(__xludf.DUMMYFUNCTION("""COMPUTED_VALUE"""),"")</f>
        <v/>
      </c>
      <c r="D207" t="str">
        <f ca="1">IFERROR(__xludf.DUMMYFUNCTION("""COMPUTED_VALUE"""),"")</f>
        <v/>
      </c>
      <c r="E207" t="str">
        <f ca="1">IFERROR(__xludf.DUMMYFUNCTION("""COMPUTED_VALUE"""),"")</f>
        <v/>
      </c>
      <c r="F207" t="str">
        <f ca="1">IFERROR(__xludf.DUMMYFUNCTION("""COMPUTED_VALUE"""),"")</f>
        <v/>
      </c>
    </row>
    <row r="208" spans="1:6" ht="12.75">
      <c r="A208" t="str">
        <f ca="1">IFERROR(__xludf.DUMMYFUNCTION("""COMPUTED_VALUE"""),"")</f>
        <v/>
      </c>
      <c r="B208" t="str">
        <f ca="1">IFERROR(__xludf.DUMMYFUNCTION("""COMPUTED_VALUE"""),"")</f>
        <v/>
      </c>
      <c r="C208" t="str">
        <f ca="1">IFERROR(__xludf.DUMMYFUNCTION("""COMPUTED_VALUE"""),"")</f>
        <v/>
      </c>
      <c r="D208" t="str">
        <f ca="1">IFERROR(__xludf.DUMMYFUNCTION("""COMPUTED_VALUE"""),"")</f>
        <v/>
      </c>
      <c r="E208" t="str">
        <f ca="1">IFERROR(__xludf.DUMMYFUNCTION("""COMPUTED_VALUE"""),"")</f>
        <v/>
      </c>
      <c r="F208" t="str">
        <f ca="1">IFERROR(__xludf.DUMMYFUNCTION("""COMPUTED_VALUE"""),"")</f>
        <v/>
      </c>
    </row>
    <row r="209" spans="1:6" ht="12.75">
      <c r="A209" t="str">
        <f ca="1">IFERROR(__xludf.DUMMYFUNCTION("""COMPUTED_VALUE"""),"")</f>
        <v/>
      </c>
      <c r="B209" t="str">
        <f ca="1">IFERROR(__xludf.DUMMYFUNCTION("""COMPUTED_VALUE"""),"")</f>
        <v/>
      </c>
      <c r="C209" t="str">
        <f ca="1">IFERROR(__xludf.DUMMYFUNCTION("""COMPUTED_VALUE"""),"")</f>
        <v/>
      </c>
      <c r="D209" t="str">
        <f ca="1">IFERROR(__xludf.DUMMYFUNCTION("""COMPUTED_VALUE"""),"")</f>
        <v/>
      </c>
      <c r="E209" t="str">
        <f ca="1">IFERROR(__xludf.DUMMYFUNCTION("""COMPUTED_VALUE"""),"")</f>
        <v/>
      </c>
      <c r="F209" t="str">
        <f ca="1">IFERROR(__xludf.DUMMYFUNCTION("""COMPUTED_VALUE"""),"")</f>
        <v/>
      </c>
    </row>
    <row r="210" spans="1:6" ht="12.75">
      <c r="A210" t="str">
        <f ca="1">IFERROR(__xludf.DUMMYFUNCTION("""COMPUTED_VALUE"""),"")</f>
        <v/>
      </c>
      <c r="B210" t="str">
        <f ca="1">IFERROR(__xludf.DUMMYFUNCTION("""COMPUTED_VALUE"""),"")</f>
        <v/>
      </c>
      <c r="C210" t="str">
        <f ca="1">IFERROR(__xludf.DUMMYFUNCTION("""COMPUTED_VALUE"""),"")</f>
        <v/>
      </c>
      <c r="D210" t="str">
        <f ca="1">IFERROR(__xludf.DUMMYFUNCTION("""COMPUTED_VALUE"""),"")</f>
        <v/>
      </c>
      <c r="E210" t="str">
        <f ca="1">IFERROR(__xludf.DUMMYFUNCTION("""COMPUTED_VALUE"""),"")</f>
        <v/>
      </c>
      <c r="F210" t="str">
        <f ca="1">IFERROR(__xludf.DUMMYFUNCTION("""COMPUTED_VALUE"""),"")</f>
        <v/>
      </c>
    </row>
    <row r="211" spans="1:6" ht="12.75">
      <c r="A211" t="str">
        <f ca="1">IFERROR(__xludf.DUMMYFUNCTION("""COMPUTED_VALUE"""),"")</f>
        <v/>
      </c>
      <c r="B211" t="str">
        <f ca="1">IFERROR(__xludf.DUMMYFUNCTION("""COMPUTED_VALUE"""),"")</f>
        <v/>
      </c>
      <c r="C211" t="str">
        <f ca="1">IFERROR(__xludf.DUMMYFUNCTION("""COMPUTED_VALUE"""),"")</f>
        <v/>
      </c>
      <c r="D211" t="str">
        <f ca="1">IFERROR(__xludf.DUMMYFUNCTION("""COMPUTED_VALUE"""),"")</f>
        <v/>
      </c>
      <c r="E211" t="str">
        <f ca="1">IFERROR(__xludf.DUMMYFUNCTION("""COMPUTED_VALUE"""),"")</f>
        <v/>
      </c>
      <c r="F211" t="str">
        <f ca="1">IFERROR(__xludf.DUMMYFUNCTION("""COMPUTED_VALUE"""),"")</f>
        <v/>
      </c>
    </row>
    <row r="212" spans="1:6" ht="12.75">
      <c r="A212" t="str">
        <f ca="1">IFERROR(__xludf.DUMMYFUNCTION("""COMPUTED_VALUE"""),"")</f>
        <v/>
      </c>
      <c r="B212" t="str">
        <f ca="1">IFERROR(__xludf.DUMMYFUNCTION("""COMPUTED_VALUE"""),"")</f>
        <v/>
      </c>
      <c r="C212" t="str">
        <f ca="1">IFERROR(__xludf.DUMMYFUNCTION("""COMPUTED_VALUE"""),"")</f>
        <v/>
      </c>
      <c r="D212" t="str">
        <f ca="1">IFERROR(__xludf.DUMMYFUNCTION("""COMPUTED_VALUE"""),"")</f>
        <v/>
      </c>
      <c r="E212" t="str">
        <f ca="1">IFERROR(__xludf.DUMMYFUNCTION("""COMPUTED_VALUE"""),"")</f>
        <v/>
      </c>
      <c r="F212" t="str">
        <f ca="1">IFERROR(__xludf.DUMMYFUNCTION("""COMPUTED_VALUE"""),"")</f>
        <v/>
      </c>
    </row>
    <row r="213" spans="1:6" ht="12.75">
      <c r="A213" t="str">
        <f ca="1">IFERROR(__xludf.DUMMYFUNCTION("""COMPUTED_VALUE"""),"")</f>
        <v/>
      </c>
      <c r="B213" t="str">
        <f ca="1">IFERROR(__xludf.DUMMYFUNCTION("""COMPUTED_VALUE"""),"")</f>
        <v/>
      </c>
      <c r="C213" t="str">
        <f ca="1">IFERROR(__xludf.DUMMYFUNCTION("""COMPUTED_VALUE"""),"")</f>
        <v/>
      </c>
      <c r="D213" t="str">
        <f ca="1">IFERROR(__xludf.DUMMYFUNCTION("""COMPUTED_VALUE"""),"")</f>
        <v/>
      </c>
      <c r="E213" t="str">
        <f ca="1">IFERROR(__xludf.DUMMYFUNCTION("""COMPUTED_VALUE"""),"")</f>
        <v/>
      </c>
      <c r="F213" t="str">
        <f ca="1">IFERROR(__xludf.DUMMYFUNCTION("""COMPUTED_VALUE"""),"")</f>
        <v/>
      </c>
    </row>
    <row r="214" spans="1:6" ht="12.75">
      <c r="A214" t="str">
        <f ca="1">IFERROR(__xludf.DUMMYFUNCTION("""COMPUTED_VALUE"""),"")</f>
        <v/>
      </c>
      <c r="B214" t="str">
        <f ca="1">IFERROR(__xludf.DUMMYFUNCTION("""COMPUTED_VALUE"""),"")</f>
        <v/>
      </c>
      <c r="C214" t="str">
        <f ca="1">IFERROR(__xludf.DUMMYFUNCTION("""COMPUTED_VALUE"""),"")</f>
        <v/>
      </c>
      <c r="D214" t="str">
        <f ca="1">IFERROR(__xludf.DUMMYFUNCTION("""COMPUTED_VALUE"""),"")</f>
        <v/>
      </c>
      <c r="E214" t="str">
        <f ca="1">IFERROR(__xludf.DUMMYFUNCTION("""COMPUTED_VALUE"""),"")</f>
        <v/>
      </c>
      <c r="F214" t="str">
        <f ca="1">IFERROR(__xludf.DUMMYFUNCTION("""COMPUTED_VALUE"""),"")</f>
        <v/>
      </c>
    </row>
    <row r="215" spans="1:6" ht="12.75">
      <c r="A215" t="str">
        <f ca="1">IFERROR(__xludf.DUMMYFUNCTION("""COMPUTED_VALUE"""),"")</f>
        <v/>
      </c>
      <c r="B215" t="str">
        <f ca="1">IFERROR(__xludf.DUMMYFUNCTION("""COMPUTED_VALUE"""),"")</f>
        <v/>
      </c>
      <c r="C215" t="str">
        <f ca="1">IFERROR(__xludf.DUMMYFUNCTION("""COMPUTED_VALUE"""),"")</f>
        <v/>
      </c>
      <c r="D215" t="str">
        <f ca="1">IFERROR(__xludf.DUMMYFUNCTION("""COMPUTED_VALUE"""),"")</f>
        <v/>
      </c>
      <c r="E215" t="str">
        <f ca="1">IFERROR(__xludf.DUMMYFUNCTION("""COMPUTED_VALUE"""),"")</f>
        <v/>
      </c>
      <c r="F215" t="str">
        <f ca="1">IFERROR(__xludf.DUMMYFUNCTION("""COMPUTED_VALUE"""),"")</f>
        <v/>
      </c>
    </row>
    <row r="216" spans="1:6" ht="12.75">
      <c r="A216" t="str">
        <f ca="1">IFERROR(__xludf.DUMMYFUNCTION("""COMPUTED_VALUE"""),"")</f>
        <v/>
      </c>
      <c r="B216" t="str">
        <f ca="1">IFERROR(__xludf.DUMMYFUNCTION("""COMPUTED_VALUE"""),"")</f>
        <v/>
      </c>
      <c r="C216" t="str">
        <f ca="1">IFERROR(__xludf.DUMMYFUNCTION("""COMPUTED_VALUE"""),"")</f>
        <v/>
      </c>
      <c r="D216" t="str">
        <f ca="1">IFERROR(__xludf.DUMMYFUNCTION("""COMPUTED_VALUE"""),"")</f>
        <v/>
      </c>
      <c r="E216" t="str">
        <f ca="1">IFERROR(__xludf.DUMMYFUNCTION("""COMPUTED_VALUE"""),"")</f>
        <v/>
      </c>
      <c r="F216" t="str">
        <f ca="1">IFERROR(__xludf.DUMMYFUNCTION("""COMPUTED_VALUE"""),"")</f>
        <v/>
      </c>
    </row>
    <row r="217" spans="1:6" ht="12.75">
      <c r="A217" t="str">
        <f ca="1">IFERROR(__xludf.DUMMYFUNCTION("""COMPUTED_VALUE"""),"")</f>
        <v/>
      </c>
      <c r="B217" t="str">
        <f ca="1">IFERROR(__xludf.DUMMYFUNCTION("""COMPUTED_VALUE"""),"")</f>
        <v/>
      </c>
      <c r="C217" t="str">
        <f ca="1">IFERROR(__xludf.DUMMYFUNCTION("""COMPUTED_VALUE"""),"")</f>
        <v/>
      </c>
      <c r="D217" t="str">
        <f ca="1">IFERROR(__xludf.DUMMYFUNCTION("""COMPUTED_VALUE"""),"")</f>
        <v/>
      </c>
      <c r="E217" t="str">
        <f ca="1">IFERROR(__xludf.DUMMYFUNCTION("""COMPUTED_VALUE"""),"")</f>
        <v/>
      </c>
      <c r="F217" t="str">
        <f ca="1">IFERROR(__xludf.DUMMYFUNCTION("""COMPUTED_VALUE"""),"")</f>
        <v/>
      </c>
    </row>
    <row r="218" spans="1:6" ht="12.75">
      <c r="A218" t="str">
        <f ca="1">IFERROR(__xludf.DUMMYFUNCTION("""COMPUTED_VALUE"""),"")</f>
        <v/>
      </c>
      <c r="B218" t="str">
        <f ca="1">IFERROR(__xludf.DUMMYFUNCTION("""COMPUTED_VALUE"""),"")</f>
        <v/>
      </c>
      <c r="C218" t="str">
        <f ca="1">IFERROR(__xludf.DUMMYFUNCTION("""COMPUTED_VALUE"""),"")</f>
        <v/>
      </c>
      <c r="D218" t="str">
        <f ca="1">IFERROR(__xludf.DUMMYFUNCTION("""COMPUTED_VALUE"""),"")</f>
        <v/>
      </c>
      <c r="E218" t="str">
        <f ca="1">IFERROR(__xludf.DUMMYFUNCTION("""COMPUTED_VALUE"""),"")</f>
        <v/>
      </c>
      <c r="F218" t="str">
        <f ca="1">IFERROR(__xludf.DUMMYFUNCTION("""COMPUTED_VALUE"""),"")</f>
        <v/>
      </c>
    </row>
    <row r="219" spans="1:6" ht="12.75">
      <c r="A219" t="str">
        <f ca="1">IFERROR(__xludf.DUMMYFUNCTION("""COMPUTED_VALUE"""),"")</f>
        <v/>
      </c>
      <c r="B219" t="str">
        <f ca="1">IFERROR(__xludf.DUMMYFUNCTION("""COMPUTED_VALUE"""),"")</f>
        <v/>
      </c>
      <c r="C219" t="str">
        <f ca="1">IFERROR(__xludf.DUMMYFUNCTION("""COMPUTED_VALUE"""),"")</f>
        <v/>
      </c>
      <c r="D219" t="str">
        <f ca="1">IFERROR(__xludf.DUMMYFUNCTION("""COMPUTED_VALUE"""),"")</f>
        <v/>
      </c>
      <c r="E219" t="str">
        <f ca="1">IFERROR(__xludf.DUMMYFUNCTION("""COMPUTED_VALUE"""),"")</f>
        <v/>
      </c>
      <c r="F219" t="str">
        <f ca="1">IFERROR(__xludf.DUMMYFUNCTION("""COMPUTED_VALUE"""),"")</f>
        <v/>
      </c>
    </row>
    <row r="220" spans="1:6" ht="12.75">
      <c r="A220" t="str">
        <f ca="1">IFERROR(__xludf.DUMMYFUNCTION("""COMPUTED_VALUE"""),"")</f>
        <v/>
      </c>
      <c r="B220" t="str">
        <f ca="1">IFERROR(__xludf.DUMMYFUNCTION("""COMPUTED_VALUE"""),"")</f>
        <v/>
      </c>
      <c r="C220" t="str">
        <f ca="1">IFERROR(__xludf.DUMMYFUNCTION("""COMPUTED_VALUE"""),"")</f>
        <v/>
      </c>
      <c r="D220" t="str">
        <f ca="1">IFERROR(__xludf.DUMMYFUNCTION("""COMPUTED_VALUE"""),"")</f>
        <v/>
      </c>
      <c r="E220" t="str">
        <f ca="1">IFERROR(__xludf.DUMMYFUNCTION("""COMPUTED_VALUE"""),"")</f>
        <v/>
      </c>
      <c r="F220" t="str">
        <f ca="1">IFERROR(__xludf.DUMMYFUNCTION("""COMPUTED_VALUE"""),"")</f>
        <v/>
      </c>
    </row>
    <row r="221" spans="1:6" ht="12.75">
      <c r="A221" t="str">
        <f ca="1">IFERROR(__xludf.DUMMYFUNCTION("""COMPUTED_VALUE"""),"")</f>
        <v/>
      </c>
      <c r="B221" t="str">
        <f ca="1">IFERROR(__xludf.DUMMYFUNCTION("""COMPUTED_VALUE"""),"")</f>
        <v/>
      </c>
      <c r="C221" t="str">
        <f ca="1">IFERROR(__xludf.DUMMYFUNCTION("""COMPUTED_VALUE"""),"")</f>
        <v/>
      </c>
      <c r="D221" t="str">
        <f ca="1">IFERROR(__xludf.DUMMYFUNCTION("""COMPUTED_VALUE"""),"")</f>
        <v/>
      </c>
      <c r="E221" t="str">
        <f ca="1">IFERROR(__xludf.DUMMYFUNCTION("""COMPUTED_VALUE"""),"")</f>
        <v/>
      </c>
      <c r="F221" t="str">
        <f ca="1">IFERROR(__xludf.DUMMYFUNCTION("""COMPUTED_VALUE"""),"")</f>
        <v/>
      </c>
    </row>
    <row r="222" spans="1:6" ht="12.75">
      <c r="A222" t="str">
        <f ca="1">IFERROR(__xludf.DUMMYFUNCTION("""COMPUTED_VALUE"""),"")</f>
        <v/>
      </c>
      <c r="B222" t="str">
        <f ca="1">IFERROR(__xludf.DUMMYFUNCTION("""COMPUTED_VALUE"""),"")</f>
        <v/>
      </c>
      <c r="C222" t="str">
        <f ca="1">IFERROR(__xludf.DUMMYFUNCTION("""COMPUTED_VALUE"""),"")</f>
        <v/>
      </c>
      <c r="D222" t="str">
        <f ca="1">IFERROR(__xludf.DUMMYFUNCTION("""COMPUTED_VALUE"""),"")</f>
        <v/>
      </c>
      <c r="E222" t="str">
        <f ca="1">IFERROR(__xludf.DUMMYFUNCTION("""COMPUTED_VALUE"""),"")</f>
        <v/>
      </c>
      <c r="F222" t="str">
        <f ca="1">IFERROR(__xludf.DUMMYFUNCTION("""COMPUTED_VALUE"""),"")</f>
        <v/>
      </c>
    </row>
    <row r="223" spans="1:6" ht="12.75">
      <c r="A223" t="str">
        <f ca="1">IFERROR(__xludf.DUMMYFUNCTION("""COMPUTED_VALUE"""),"")</f>
        <v/>
      </c>
      <c r="B223" t="str">
        <f ca="1">IFERROR(__xludf.DUMMYFUNCTION("""COMPUTED_VALUE"""),"")</f>
        <v/>
      </c>
      <c r="C223" t="str">
        <f ca="1">IFERROR(__xludf.DUMMYFUNCTION("""COMPUTED_VALUE"""),"")</f>
        <v/>
      </c>
      <c r="D223" t="str">
        <f ca="1">IFERROR(__xludf.DUMMYFUNCTION("""COMPUTED_VALUE"""),"")</f>
        <v/>
      </c>
      <c r="E223" t="str">
        <f ca="1">IFERROR(__xludf.DUMMYFUNCTION("""COMPUTED_VALUE"""),"")</f>
        <v/>
      </c>
      <c r="F223" t="str">
        <f ca="1">IFERROR(__xludf.DUMMYFUNCTION("""COMPUTED_VALUE"""),"")</f>
        <v/>
      </c>
    </row>
    <row r="224" spans="1:6" ht="12.75">
      <c r="A224" t="str">
        <f ca="1">IFERROR(__xludf.DUMMYFUNCTION("""COMPUTED_VALUE"""),"")</f>
        <v/>
      </c>
      <c r="B224" t="str">
        <f ca="1">IFERROR(__xludf.DUMMYFUNCTION("""COMPUTED_VALUE"""),"")</f>
        <v/>
      </c>
      <c r="C224" t="str">
        <f ca="1">IFERROR(__xludf.DUMMYFUNCTION("""COMPUTED_VALUE"""),"")</f>
        <v/>
      </c>
      <c r="D224" t="str">
        <f ca="1">IFERROR(__xludf.DUMMYFUNCTION("""COMPUTED_VALUE"""),"")</f>
        <v/>
      </c>
      <c r="E224" t="str">
        <f ca="1">IFERROR(__xludf.DUMMYFUNCTION("""COMPUTED_VALUE"""),"")</f>
        <v/>
      </c>
      <c r="F224" t="str">
        <f ca="1">IFERROR(__xludf.DUMMYFUNCTION("""COMPUTED_VALUE"""),"")</f>
        <v/>
      </c>
    </row>
    <row r="225" spans="1:6" ht="12.75">
      <c r="A225" t="str">
        <f ca="1">IFERROR(__xludf.DUMMYFUNCTION("""COMPUTED_VALUE"""),"")</f>
        <v/>
      </c>
      <c r="B225" t="str">
        <f ca="1">IFERROR(__xludf.DUMMYFUNCTION("""COMPUTED_VALUE"""),"")</f>
        <v/>
      </c>
      <c r="C225" t="str">
        <f ca="1">IFERROR(__xludf.DUMMYFUNCTION("""COMPUTED_VALUE"""),"")</f>
        <v/>
      </c>
      <c r="D225" t="str">
        <f ca="1">IFERROR(__xludf.DUMMYFUNCTION("""COMPUTED_VALUE"""),"")</f>
        <v/>
      </c>
      <c r="E225" t="str">
        <f ca="1">IFERROR(__xludf.DUMMYFUNCTION("""COMPUTED_VALUE"""),"")</f>
        <v/>
      </c>
      <c r="F225" t="str">
        <f ca="1">IFERROR(__xludf.DUMMYFUNCTION("""COMPUTED_VALUE"""),"")</f>
        <v/>
      </c>
    </row>
    <row r="226" spans="1:6" ht="12.75">
      <c r="A226" t="str">
        <f ca="1">IFERROR(__xludf.DUMMYFUNCTION("""COMPUTED_VALUE"""),"")</f>
        <v/>
      </c>
      <c r="B226" t="str">
        <f ca="1">IFERROR(__xludf.DUMMYFUNCTION("""COMPUTED_VALUE"""),"")</f>
        <v/>
      </c>
      <c r="C226" t="str">
        <f ca="1">IFERROR(__xludf.DUMMYFUNCTION("""COMPUTED_VALUE"""),"")</f>
        <v/>
      </c>
      <c r="D226" t="str">
        <f ca="1">IFERROR(__xludf.DUMMYFUNCTION("""COMPUTED_VALUE"""),"")</f>
        <v/>
      </c>
      <c r="E226" t="str">
        <f ca="1">IFERROR(__xludf.DUMMYFUNCTION("""COMPUTED_VALUE"""),"")</f>
        <v/>
      </c>
      <c r="F226" t="str">
        <f ca="1">IFERROR(__xludf.DUMMYFUNCTION("""COMPUTED_VALUE"""),"")</f>
        <v/>
      </c>
    </row>
    <row r="227" spans="1:6" ht="12.75">
      <c r="A227" t="str">
        <f ca="1">IFERROR(__xludf.DUMMYFUNCTION("""COMPUTED_VALUE"""),"")</f>
        <v/>
      </c>
      <c r="B227" t="str">
        <f ca="1">IFERROR(__xludf.DUMMYFUNCTION("""COMPUTED_VALUE"""),"")</f>
        <v/>
      </c>
      <c r="C227" t="str">
        <f ca="1">IFERROR(__xludf.DUMMYFUNCTION("""COMPUTED_VALUE"""),"")</f>
        <v/>
      </c>
      <c r="D227" t="str">
        <f ca="1">IFERROR(__xludf.DUMMYFUNCTION("""COMPUTED_VALUE"""),"")</f>
        <v/>
      </c>
      <c r="E227" t="str">
        <f ca="1">IFERROR(__xludf.DUMMYFUNCTION("""COMPUTED_VALUE"""),"")</f>
        <v/>
      </c>
      <c r="F227" t="str">
        <f ca="1">IFERROR(__xludf.DUMMYFUNCTION("""COMPUTED_VALUE"""),"")</f>
        <v/>
      </c>
    </row>
    <row r="228" spans="1:6" ht="12.75">
      <c r="A228" t="str">
        <f ca="1">IFERROR(__xludf.DUMMYFUNCTION("""COMPUTED_VALUE"""),"")</f>
        <v/>
      </c>
      <c r="B228" t="str">
        <f ca="1">IFERROR(__xludf.DUMMYFUNCTION("""COMPUTED_VALUE"""),"")</f>
        <v/>
      </c>
      <c r="C228" t="str">
        <f ca="1">IFERROR(__xludf.DUMMYFUNCTION("""COMPUTED_VALUE"""),"")</f>
        <v/>
      </c>
      <c r="D228" t="str">
        <f ca="1">IFERROR(__xludf.DUMMYFUNCTION("""COMPUTED_VALUE"""),"")</f>
        <v/>
      </c>
      <c r="E228" t="str">
        <f ca="1">IFERROR(__xludf.DUMMYFUNCTION("""COMPUTED_VALUE"""),"")</f>
        <v/>
      </c>
      <c r="F228" t="str">
        <f ca="1">IFERROR(__xludf.DUMMYFUNCTION("""COMPUTED_VALUE"""),"")</f>
        <v/>
      </c>
    </row>
    <row r="229" spans="1:6" ht="12.75">
      <c r="A229" t="str">
        <f ca="1">IFERROR(__xludf.DUMMYFUNCTION("""COMPUTED_VALUE"""),"")</f>
        <v/>
      </c>
      <c r="B229" t="str">
        <f ca="1">IFERROR(__xludf.DUMMYFUNCTION("""COMPUTED_VALUE"""),"")</f>
        <v/>
      </c>
      <c r="C229" t="str">
        <f ca="1">IFERROR(__xludf.DUMMYFUNCTION("""COMPUTED_VALUE"""),"")</f>
        <v/>
      </c>
      <c r="D229" t="str">
        <f ca="1">IFERROR(__xludf.DUMMYFUNCTION("""COMPUTED_VALUE"""),"")</f>
        <v/>
      </c>
      <c r="E229" t="str">
        <f ca="1">IFERROR(__xludf.DUMMYFUNCTION("""COMPUTED_VALUE"""),"")</f>
        <v/>
      </c>
      <c r="F229" t="str">
        <f ca="1">IFERROR(__xludf.DUMMYFUNCTION("""COMPUTED_VALUE"""),"")</f>
        <v/>
      </c>
    </row>
    <row r="230" spans="1:6" ht="12.75">
      <c r="A230" t="str">
        <f ca="1">IFERROR(__xludf.DUMMYFUNCTION("""COMPUTED_VALUE"""),"")</f>
        <v/>
      </c>
      <c r="B230" t="str">
        <f ca="1">IFERROR(__xludf.DUMMYFUNCTION("""COMPUTED_VALUE"""),"")</f>
        <v/>
      </c>
      <c r="C230" t="str">
        <f ca="1">IFERROR(__xludf.DUMMYFUNCTION("""COMPUTED_VALUE"""),"")</f>
        <v/>
      </c>
      <c r="D230" t="str">
        <f ca="1">IFERROR(__xludf.DUMMYFUNCTION("""COMPUTED_VALUE"""),"")</f>
        <v/>
      </c>
      <c r="E230" t="str">
        <f ca="1">IFERROR(__xludf.DUMMYFUNCTION("""COMPUTED_VALUE"""),"")</f>
        <v/>
      </c>
      <c r="F230" t="str">
        <f ca="1">IFERROR(__xludf.DUMMYFUNCTION("""COMPUTED_VALUE"""),"")</f>
        <v/>
      </c>
    </row>
    <row r="231" spans="1:6" ht="12.75">
      <c r="A231" t="str">
        <f ca="1">IFERROR(__xludf.DUMMYFUNCTION("""COMPUTED_VALUE"""),"")</f>
        <v/>
      </c>
      <c r="B231" t="str">
        <f ca="1">IFERROR(__xludf.DUMMYFUNCTION("""COMPUTED_VALUE"""),"")</f>
        <v/>
      </c>
      <c r="C231" t="str">
        <f ca="1">IFERROR(__xludf.DUMMYFUNCTION("""COMPUTED_VALUE"""),"")</f>
        <v/>
      </c>
      <c r="D231" t="str">
        <f ca="1">IFERROR(__xludf.DUMMYFUNCTION("""COMPUTED_VALUE"""),"")</f>
        <v/>
      </c>
      <c r="E231" t="str">
        <f ca="1">IFERROR(__xludf.DUMMYFUNCTION("""COMPUTED_VALUE"""),"")</f>
        <v/>
      </c>
      <c r="F231" t="str">
        <f ca="1">IFERROR(__xludf.DUMMYFUNCTION("""COMPUTED_VALUE"""),"")</f>
        <v/>
      </c>
    </row>
    <row r="232" spans="1:6" ht="12.75">
      <c r="A232" t="str">
        <f ca="1">IFERROR(__xludf.DUMMYFUNCTION("""COMPUTED_VALUE"""),"")</f>
        <v/>
      </c>
      <c r="B232" t="str">
        <f ca="1">IFERROR(__xludf.DUMMYFUNCTION("""COMPUTED_VALUE"""),"")</f>
        <v/>
      </c>
      <c r="C232" t="str">
        <f ca="1">IFERROR(__xludf.DUMMYFUNCTION("""COMPUTED_VALUE"""),"")</f>
        <v/>
      </c>
      <c r="D232" t="str">
        <f ca="1">IFERROR(__xludf.DUMMYFUNCTION("""COMPUTED_VALUE"""),"")</f>
        <v/>
      </c>
      <c r="E232" t="str">
        <f ca="1">IFERROR(__xludf.DUMMYFUNCTION("""COMPUTED_VALUE"""),"")</f>
        <v/>
      </c>
      <c r="F232" t="str">
        <f ca="1">IFERROR(__xludf.DUMMYFUNCTION("""COMPUTED_VALUE"""),"")</f>
        <v/>
      </c>
    </row>
    <row r="233" spans="1:6" ht="12.75">
      <c r="A233" t="str">
        <f ca="1">IFERROR(__xludf.DUMMYFUNCTION("""COMPUTED_VALUE"""),"")</f>
        <v/>
      </c>
      <c r="B233" t="str">
        <f ca="1">IFERROR(__xludf.DUMMYFUNCTION("""COMPUTED_VALUE"""),"")</f>
        <v/>
      </c>
      <c r="C233" t="str">
        <f ca="1">IFERROR(__xludf.DUMMYFUNCTION("""COMPUTED_VALUE"""),"")</f>
        <v/>
      </c>
      <c r="D233" t="str">
        <f ca="1">IFERROR(__xludf.DUMMYFUNCTION("""COMPUTED_VALUE"""),"")</f>
        <v/>
      </c>
      <c r="E233" t="str">
        <f ca="1">IFERROR(__xludf.DUMMYFUNCTION("""COMPUTED_VALUE"""),"")</f>
        <v/>
      </c>
      <c r="F233" t="str">
        <f ca="1">IFERROR(__xludf.DUMMYFUNCTION("""COMPUTED_VALUE"""),"")</f>
        <v/>
      </c>
    </row>
    <row r="234" spans="1:6" ht="12.75">
      <c r="A234" t="str">
        <f ca="1">IFERROR(__xludf.DUMMYFUNCTION("""COMPUTED_VALUE"""),"")</f>
        <v/>
      </c>
      <c r="B234" t="str">
        <f ca="1">IFERROR(__xludf.DUMMYFUNCTION("""COMPUTED_VALUE"""),"")</f>
        <v/>
      </c>
      <c r="C234" t="str">
        <f ca="1">IFERROR(__xludf.DUMMYFUNCTION("""COMPUTED_VALUE"""),"")</f>
        <v/>
      </c>
      <c r="D234" t="str">
        <f ca="1">IFERROR(__xludf.DUMMYFUNCTION("""COMPUTED_VALUE"""),"")</f>
        <v/>
      </c>
      <c r="E234" t="str">
        <f ca="1">IFERROR(__xludf.DUMMYFUNCTION("""COMPUTED_VALUE"""),"")</f>
        <v/>
      </c>
      <c r="F234" t="str">
        <f ca="1">IFERROR(__xludf.DUMMYFUNCTION("""COMPUTED_VALUE"""),"")</f>
        <v/>
      </c>
    </row>
    <row r="235" spans="1:6" ht="12.75">
      <c r="A235" t="str">
        <f ca="1">IFERROR(__xludf.DUMMYFUNCTION("""COMPUTED_VALUE"""),"")</f>
        <v/>
      </c>
      <c r="B235" t="str">
        <f ca="1">IFERROR(__xludf.DUMMYFUNCTION("""COMPUTED_VALUE"""),"")</f>
        <v/>
      </c>
      <c r="C235" t="str">
        <f ca="1">IFERROR(__xludf.DUMMYFUNCTION("""COMPUTED_VALUE"""),"")</f>
        <v/>
      </c>
      <c r="D235" t="str">
        <f ca="1">IFERROR(__xludf.DUMMYFUNCTION("""COMPUTED_VALUE"""),"")</f>
        <v/>
      </c>
      <c r="E235" t="str">
        <f ca="1">IFERROR(__xludf.DUMMYFUNCTION("""COMPUTED_VALUE"""),"")</f>
        <v/>
      </c>
      <c r="F235" t="str">
        <f ca="1">IFERROR(__xludf.DUMMYFUNCTION("""COMPUTED_VALUE"""),"")</f>
        <v/>
      </c>
    </row>
    <row r="236" spans="1:6" ht="12.75">
      <c r="A236" t="str">
        <f ca="1">IFERROR(__xludf.DUMMYFUNCTION("""COMPUTED_VALUE"""),"")</f>
        <v/>
      </c>
      <c r="B236" t="str">
        <f ca="1">IFERROR(__xludf.DUMMYFUNCTION("""COMPUTED_VALUE"""),"")</f>
        <v/>
      </c>
      <c r="C236" t="str">
        <f ca="1">IFERROR(__xludf.DUMMYFUNCTION("""COMPUTED_VALUE"""),"")</f>
        <v/>
      </c>
      <c r="D236" t="str">
        <f ca="1">IFERROR(__xludf.DUMMYFUNCTION("""COMPUTED_VALUE"""),"")</f>
        <v/>
      </c>
      <c r="E236" t="str">
        <f ca="1">IFERROR(__xludf.DUMMYFUNCTION("""COMPUTED_VALUE"""),"")</f>
        <v/>
      </c>
      <c r="F236" t="str">
        <f ca="1">IFERROR(__xludf.DUMMYFUNCTION("""COMPUTED_VALUE"""),"")</f>
        <v/>
      </c>
    </row>
    <row r="237" spans="1:6" ht="12.75">
      <c r="A237" t="str">
        <f ca="1">IFERROR(__xludf.DUMMYFUNCTION("""COMPUTED_VALUE"""),"")</f>
        <v/>
      </c>
      <c r="B237" t="str">
        <f ca="1">IFERROR(__xludf.DUMMYFUNCTION("""COMPUTED_VALUE"""),"")</f>
        <v/>
      </c>
      <c r="C237" t="str">
        <f ca="1">IFERROR(__xludf.DUMMYFUNCTION("""COMPUTED_VALUE"""),"")</f>
        <v/>
      </c>
      <c r="D237" t="str">
        <f ca="1">IFERROR(__xludf.DUMMYFUNCTION("""COMPUTED_VALUE"""),"")</f>
        <v/>
      </c>
      <c r="E237" t="str">
        <f ca="1">IFERROR(__xludf.DUMMYFUNCTION("""COMPUTED_VALUE"""),"")</f>
        <v/>
      </c>
      <c r="F237" t="str">
        <f ca="1">IFERROR(__xludf.DUMMYFUNCTION("""COMPUTED_VALUE"""),"")</f>
        <v/>
      </c>
    </row>
    <row r="238" spans="1:6" ht="12.75">
      <c r="A238" t="str">
        <f ca="1">IFERROR(__xludf.DUMMYFUNCTION("""COMPUTED_VALUE"""),"")</f>
        <v/>
      </c>
      <c r="B238" t="str">
        <f ca="1">IFERROR(__xludf.DUMMYFUNCTION("""COMPUTED_VALUE"""),"")</f>
        <v/>
      </c>
      <c r="C238" t="str">
        <f ca="1">IFERROR(__xludf.DUMMYFUNCTION("""COMPUTED_VALUE"""),"")</f>
        <v/>
      </c>
      <c r="D238" t="str">
        <f ca="1">IFERROR(__xludf.DUMMYFUNCTION("""COMPUTED_VALUE"""),"")</f>
        <v/>
      </c>
      <c r="E238" t="str">
        <f ca="1">IFERROR(__xludf.DUMMYFUNCTION("""COMPUTED_VALUE"""),"")</f>
        <v/>
      </c>
      <c r="F238" t="str">
        <f ca="1">IFERROR(__xludf.DUMMYFUNCTION("""COMPUTED_VALUE"""),"")</f>
        <v/>
      </c>
    </row>
    <row r="239" spans="1:6" ht="12.75">
      <c r="A239" t="str">
        <f ca="1">IFERROR(__xludf.DUMMYFUNCTION("""COMPUTED_VALUE"""),"")</f>
        <v/>
      </c>
      <c r="B239" t="str">
        <f ca="1">IFERROR(__xludf.DUMMYFUNCTION("""COMPUTED_VALUE"""),"")</f>
        <v/>
      </c>
      <c r="C239" t="str">
        <f ca="1">IFERROR(__xludf.DUMMYFUNCTION("""COMPUTED_VALUE"""),"")</f>
        <v/>
      </c>
      <c r="D239" t="str">
        <f ca="1">IFERROR(__xludf.DUMMYFUNCTION("""COMPUTED_VALUE"""),"")</f>
        <v/>
      </c>
      <c r="E239" t="str">
        <f ca="1">IFERROR(__xludf.DUMMYFUNCTION("""COMPUTED_VALUE"""),"")</f>
        <v/>
      </c>
      <c r="F239" t="str">
        <f ca="1">IFERROR(__xludf.DUMMYFUNCTION("""COMPUTED_VALUE"""),"")</f>
        <v/>
      </c>
    </row>
    <row r="240" spans="1:6" ht="12.75">
      <c r="A240" t="str">
        <f ca="1">IFERROR(__xludf.DUMMYFUNCTION("""COMPUTED_VALUE"""),"")</f>
        <v/>
      </c>
      <c r="B240" t="str">
        <f ca="1">IFERROR(__xludf.DUMMYFUNCTION("""COMPUTED_VALUE"""),"")</f>
        <v/>
      </c>
      <c r="C240" t="str">
        <f ca="1">IFERROR(__xludf.DUMMYFUNCTION("""COMPUTED_VALUE"""),"")</f>
        <v/>
      </c>
      <c r="D240" t="str">
        <f ca="1">IFERROR(__xludf.DUMMYFUNCTION("""COMPUTED_VALUE"""),"")</f>
        <v/>
      </c>
      <c r="E240" t="str">
        <f ca="1">IFERROR(__xludf.DUMMYFUNCTION("""COMPUTED_VALUE"""),"")</f>
        <v/>
      </c>
      <c r="F240" t="str">
        <f ca="1">IFERROR(__xludf.DUMMYFUNCTION("""COMPUTED_VALUE"""),"")</f>
        <v/>
      </c>
    </row>
    <row r="241" spans="1:6" ht="12.75">
      <c r="A241" t="str">
        <f ca="1">IFERROR(__xludf.DUMMYFUNCTION("""COMPUTED_VALUE"""),"")</f>
        <v/>
      </c>
      <c r="B241" t="str">
        <f ca="1">IFERROR(__xludf.DUMMYFUNCTION("""COMPUTED_VALUE"""),"")</f>
        <v/>
      </c>
      <c r="C241" t="str">
        <f ca="1">IFERROR(__xludf.DUMMYFUNCTION("""COMPUTED_VALUE"""),"")</f>
        <v/>
      </c>
      <c r="D241" t="str">
        <f ca="1">IFERROR(__xludf.DUMMYFUNCTION("""COMPUTED_VALUE"""),"")</f>
        <v/>
      </c>
      <c r="E241" t="str">
        <f ca="1">IFERROR(__xludf.DUMMYFUNCTION("""COMPUTED_VALUE"""),"")</f>
        <v/>
      </c>
      <c r="F241" t="str">
        <f ca="1">IFERROR(__xludf.DUMMYFUNCTION("""COMPUTED_VALUE"""),"")</f>
        <v/>
      </c>
    </row>
    <row r="242" spans="1:6" ht="12.75">
      <c r="A242" t="str">
        <f ca="1">IFERROR(__xludf.DUMMYFUNCTION("""COMPUTED_VALUE"""),"")</f>
        <v/>
      </c>
      <c r="B242" t="str">
        <f ca="1">IFERROR(__xludf.DUMMYFUNCTION("""COMPUTED_VALUE"""),"")</f>
        <v/>
      </c>
      <c r="C242" t="str">
        <f ca="1">IFERROR(__xludf.DUMMYFUNCTION("""COMPUTED_VALUE"""),"")</f>
        <v/>
      </c>
      <c r="D242" t="str">
        <f ca="1">IFERROR(__xludf.DUMMYFUNCTION("""COMPUTED_VALUE"""),"")</f>
        <v/>
      </c>
      <c r="E242" t="str">
        <f ca="1">IFERROR(__xludf.DUMMYFUNCTION("""COMPUTED_VALUE"""),"")</f>
        <v/>
      </c>
      <c r="F242" t="str">
        <f ca="1">IFERROR(__xludf.DUMMYFUNCTION("""COMPUTED_VALUE"""),"")</f>
        <v/>
      </c>
    </row>
    <row r="243" spans="1:6" ht="12.75">
      <c r="A243" t="str">
        <f ca="1">IFERROR(__xludf.DUMMYFUNCTION("""COMPUTED_VALUE"""),"")</f>
        <v/>
      </c>
      <c r="B243" t="str">
        <f ca="1">IFERROR(__xludf.DUMMYFUNCTION("""COMPUTED_VALUE"""),"")</f>
        <v/>
      </c>
      <c r="C243" t="str">
        <f ca="1">IFERROR(__xludf.DUMMYFUNCTION("""COMPUTED_VALUE"""),"")</f>
        <v/>
      </c>
      <c r="D243" t="str">
        <f ca="1">IFERROR(__xludf.DUMMYFUNCTION("""COMPUTED_VALUE"""),"")</f>
        <v/>
      </c>
      <c r="E243" t="str">
        <f ca="1">IFERROR(__xludf.DUMMYFUNCTION("""COMPUTED_VALUE"""),"")</f>
        <v/>
      </c>
      <c r="F243" t="str">
        <f ca="1">IFERROR(__xludf.DUMMYFUNCTION("""COMPUTED_VALUE"""),"")</f>
        <v/>
      </c>
    </row>
    <row r="244" spans="1:6" ht="12.75">
      <c r="A244" t="str">
        <f ca="1">IFERROR(__xludf.DUMMYFUNCTION("""COMPUTED_VALUE"""),"")</f>
        <v/>
      </c>
      <c r="B244" t="str">
        <f ca="1">IFERROR(__xludf.DUMMYFUNCTION("""COMPUTED_VALUE"""),"")</f>
        <v/>
      </c>
      <c r="C244" t="str">
        <f ca="1">IFERROR(__xludf.DUMMYFUNCTION("""COMPUTED_VALUE"""),"")</f>
        <v/>
      </c>
      <c r="D244" t="str">
        <f ca="1">IFERROR(__xludf.DUMMYFUNCTION("""COMPUTED_VALUE"""),"")</f>
        <v/>
      </c>
      <c r="E244" t="str">
        <f ca="1">IFERROR(__xludf.DUMMYFUNCTION("""COMPUTED_VALUE"""),"")</f>
        <v/>
      </c>
      <c r="F244" t="str">
        <f ca="1">IFERROR(__xludf.DUMMYFUNCTION("""COMPUTED_VALUE"""),"")</f>
        <v/>
      </c>
    </row>
    <row r="245" spans="1:6" ht="12.75">
      <c r="A245" t="str">
        <f ca="1">IFERROR(__xludf.DUMMYFUNCTION("""COMPUTED_VALUE"""),"")</f>
        <v/>
      </c>
      <c r="B245" t="str">
        <f ca="1">IFERROR(__xludf.DUMMYFUNCTION("""COMPUTED_VALUE"""),"")</f>
        <v/>
      </c>
      <c r="C245" t="str">
        <f ca="1">IFERROR(__xludf.DUMMYFUNCTION("""COMPUTED_VALUE"""),"")</f>
        <v/>
      </c>
      <c r="D245" t="str">
        <f ca="1">IFERROR(__xludf.DUMMYFUNCTION("""COMPUTED_VALUE"""),"")</f>
        <v/>
      </c>
      <c r="E245" t="str">
        <f ca="1">IFERROR(__xludf.DUMMYFUNCTION("""COMPUTED_VALUE"""),"")</f>
        <v/>
      </c>
      <c r="F245" t="str">
        <f ca="1">IFERROR(__xludf.DUMMYFUNCTION("""COMPUTED_VALUE"""),"")</f>
        <v/>
      </c>
    </row>
    <row r="246" spans="1:6" ht="12.75">
      <c r="A246" t="str">
        <f ca="1">IFERROR(__xludf.DUMMYFUNCTION("""COMPUTED_VALUE"""),"")</f>
        <v/>
      </c>
      <c r="B246" t="str">
        <f ca="1">IFERROR(__xludf.DUMMYFUNCTION("""COMPUTED_VALUE"""),"")</f>
        <v/>
      </c>
      <c r="C246" t="str">
        <f ca="1">IFERROR(__xludf.DUMMYFUNCTION("""COMPUTED_VALUE"""),"")</f>
        <v/>
      </c>
      <c r="D246" t="str">
        <f ca="1">IFERROR(__xludf.DUMMYFUNCTION("""COMPUTED_VALUE"""),"")</f>
        <v/>
      </c>
      <c r="E246" t="str">
        <f ca="1">IFERROR(__xludf.DUMMYFUNCTION("""COMPUTED_VALUE"""),"")</f>
        <v/>
      </c>
      <c r="F246" t="str">
        <f ca="1">IFERROR(__xludf.DUMMYFUNCTION("""COMPUTED_VALUE"""),"")</f>
        <v/>
      </c>
    </row>
    <row r="247" spans="1:6" ht="12.75">
      <c r="A247" t="str">
        <f ca="1">IFERROR(__xludf.DUMMYFUNCTION("""COMPUTED_VALUE"""),"")</f>
        <v/>
      </c>
      <c r="B247" t="str">
        <f ca="1">IFERROR(__xludf.DUMMYFUNCTION("""COMPUTED_VALUE"""),"")</f>
        <v/>
      </c>
      <c r="C247" t="str">
        <f ca="1">IFERROR(__xludf.DUMMYFUNCTION("""COMPUTED_VALUE"""),"")</f>
        <v/>
      </c>
      <c r="D247" t="str">
        <f ca="1">IFERROR(__xludf.DUMMYFUNCTION("""COMPUTED_VALUE"""),"")</f>
        <v/>
      </c>
      <c r="E247" t="str">
        <f ca="1">IFERROR(__xludf.DUMMYFUNCTION("""COMPUTED_VALUE"""),"")</f>
        <v/>
      </c>
      <c r="F247" t="str">
        <f ca="1">IFERROR(__xludf.DUMMYFUNCTION("""COMPUTED_VALUE"""),"")</f>
        <v/>
      </c>
    </row>
    <row r="248" spans="1:6" ht="12.75">
      <c r="A248" t="str">
        <f ca="1">IFERROR(__xludf.DUMMYFUNCTION("""COMPUTED_VALUE"""),"")</f>
        <v/>
      </c>
      <c r="B248" t="str">
        <f ca="1">IFERROR(__xludf.DUMMYFUNCTION("""COMPUTED_VALUE"""),"")</f>
        <v/>
      </c>
      <c r="C248" t="str">
        <f ca="1">IFERROR(__xludf.DUMMYFUNCTION("""COMPUTED_VALUE"""),"")</f>
        <v/>
      </c>
      <c r="D248" t="str">
        <f ca="1">IFERROR(__xludf.DUMMYFUNCTION("""COMPUTED_VALUE"""),"")</f>
        <v/>
      </c>
      <c r="E248" t="str">
        <f ca="1">IFERROR(__xludf.DUMMYFUNCTION("""COMPUTED_VALUE"""),"")</f>
        <v/>
      </c>
      <c r="F248" t="str">
        <f ca="1">IFERROR(__xludf.DUMMYFUNCTION("""COMPUTED_VALUE"""),"")</f>
        <v/>
      </c>
    </row>
    <row r="249" spans="1:6" ht="12.75">
      <c r="A249" t="str">
        <f ca="1">IFERROR(__xludf.DUMMYFUNCTION("""COMPUTED_VALUE"""),"")</f>
        <v/>
      </c>
      <c r="B249" t="str">
        <f ca="1">IFERROR(__xludf.DUMMYFUNCTION("""COMPUTED_VALUE"""),"")</f>
        <v/>
      </c>
      <c r="C249" t="str">
        <f ca="1">IFERROR(__xludf.DUMMYFUNCTION("""COMPUTED_VALUE"""),"")</f>
        <v/>
      </c>
      <c r="D249" t="str">
        <f ca="1">IFERROR(__xludf.DUMMYFUNCTION("""COMPUTED_VALUE"""),"")</f>
        <v/>
      </c>
      <c r="E249" t="str">
        <f ca="1">IFERROR(__xludf.DUMMYFUNCTION("""COMPUTED_VALUE"""),"")</f>
        <v/>
      </c>
      <c r="F249" t="str">
        <f ca="1">IFERROR(__xludf.DUMMYFUNCTION("""COMPUTED_VALUE"""),"")</f>
        <v/>
      </c>
    </row>
    <row r="250" spans="1:6" ht="12.75">
      <c r="A250" t="str">
        <f ca="1">IFERROR(__xludf.DUMMYFUNCTION("""COMPUTED_VALUE"""),"")</f>
        <v/>
      </c>
      <c r="B250" t="str">
        <f ca="1">IFERROR(__xludf.DUMMYFUNCTION("""COMPUTED_VALUE"""),"")</f>
        <v/>
      </c>
      <c r="C250" t="str">
        <f ca="1">IFERROR(__xludf.DUMMYFUNCTION("""COMPUTED_VALUE"""),"")</f>
        <v/>
      </c>
      <c r="D250" t="str">
        <f ca="1">IFERROR(__xludf.DUMMYFUNCTION("""COMPUTED_VALUE"""),"")</f>
        <v/>
      </c>
      <c r="E250" t="str">
        <f ca="1">IFERROR(__xludf.DUMMYFUNCTION("""COMPUTED_VALUE"""),"")</f>
        <v/>
      </c>
      <c r="F250" t="str">
        <f ca="1">IFERROR(__xludf.DUMMYFUNCTION("""COMPUTED_VALUE"""),"")</f>
        <v/>
      </c>
    </row>
    <row r="251" spans="1:6" ht="12.75">
      <c r="A251" t="str">
        <f ca="1">IFERROR(__xludf.DUMMYFUNCTION("""COMPUTED_VALUE"""),"")</f>
        <v/>
      </c>
      <c r="B251" t="str">
        <f ca="1">IFERROR(__xludf.DUMMYFUNCTION("""COMPUTED_VALUE"""),"")</f>
        <v/>
      </c>
      <c r="C251" t="str">
        <f ca="1">IFERROR(__xludf.DUMMYFUNCTION("""COMPUTED_VALUE"""),"")</f>
        <v/>
      </c>
      <c r="D251" t="str">
        <f ca="1">IFERROR(__xludf.DUMMYFUNCTION("""COMPUTED_VALUE"""),"")</f>
        <v/>
      </c>
      <c r="E251" t="str">
        <f ca="1">IFERROR(__xludf.DUMMYFUNCTION("""COMPUTED_VALUE"""),"")</f>
        <v/>
      </c>
      <c r="F251" t="str">
        <f ca="1">IFERROR(__xludf.DUMMYFUNCTION("""COMPUTED_VALUE"""),"")</f>
        <v/>
      </c>
    </row>
    <row r="252" spans="1:6" ht="12.75">
      <c r="A252" t="str">
        <f ca="1">IFERROR(__xludf.DUMMYFUNCTION("""COMPUTED_VALUE"""),"")</f>
        <v/>
      </c>
      <c r="B252" t="str">
        <f ca="1">IFERROR(__xludf.DUMMYFUNCTION("""COMPUTED_VALUE"""),"")</f>
        <v/>
      </c>
      <c r="C252" t="str">
        <f ca="1">IFERROR(__xludf.DUMMYFUNCTION("""COMPUTED_VALUE"""),"")</f>
        <v/>
      </c>
      <c r="D252" t="str">
        <f ca="1">IFERROR(__xludf.DUMMYFUNCTION("""COMPUTED_VALUE"""),"")</f>
        <v/>
      </c>
      <c r="E252" t="str">
        <f ca="1">IFERROR(__xludf.DUMMYFUNCTION("""COMPUTED_VALUE"""),"")</f>
        <v/>
      </c>
      <c r="F252" t="str">
        <f ca="1">IFERROR(__xludf.DUMMYFUNCTION("""COMPUTED_VALUE"""),"")</f>
        <v/>
      </c>
    </row>
    <row r="253" spans="1:6" ht="12.75">
      <c r="A253" t="str">
        <f ca="1">IFERROR(__xludf.DUMMYFUNCTION("""COMPUTED_VALUE"""),"")</f>
        <v/>
      </c>
      <c r="B253" t="str">
        <f ca="1">IFERROR(__xludf.DUMMYFUNCTION("""COMPUTED_VALUE"""),"")</f>
        <v/>
      </c>
      <c r="C253" t="str">
        <f ca="1">IFERROR(__xludf.DUMMYFUNCTION("""COMPUTED_VALUE"""),"")</f>
        <v/>
      </c>
      <c r="D253" t="str">
        <f ca="1">IFERROR(__xludf.DUMMYFUNCTION("""COMPUTED_VALUE"""),"")</f>
        <v/>
      </c>
      <c r="E253" t="str">
        <f ca="1">IFERROR(__xludf.DUMMYFUNCTION("""COMPUTED_VALUE"""),"")</f>
        <v/>
      </c>
      <c r="F253" t="str">
        <f ca="1">IFERROR(__xludf.DUMMYFUNCTION("""COMPUTED_VALUE"""),"")</f>
        <v/>
      </c>
    </row>
    <row r="254" spans="1:6" ht="12.75">
      <c r="A254" t="str">
        <f ca="1">IFERROR(__xludf.DUMMYFUNCTION("""COMPUTED_VALUE"""),"")</f>
        <v/>
      </c>
      <c r="B254" t="str">
        <f ca="1">IFERROR(__xludf.DUMMYFUNCTION("""COMPUTED_VALUE"""),"")</f>
        <v/>
      </c>
      <c r="C254" t="str">
        <f ca="1">IFERROR(__xludf.DUMMYFUNCTION("""COMPUTED_VALUE"""),"")</f>
        <v/>
      </c>
      <c r="D254" t="str">
        <f ca="1">IFERROR(__xludf.DUMMYFUNCTION("""COMPUTED_VALUE"""),"")</f>
        <v/>
      </c>
      <c r="E254" t="str">
        <f ca="1">IFERROR(__xludf.DUMMYFUNCTION("""COMPUTED_VALUE"""),"")</f>
        <v/>
      </c>
      <c r="F254" t="str">
        <f ca="1">IFERROR(__xludf.DUMMYFUNCTION("""COMPUTED_VALUE"""),"")</f>
        <v/>
      </c>
    </row>
    <row r="255" spans="1:6" ht="12.75">
      <c r="A255" t="str">
        <f ca="1">IFERROR(__xludf.DUMMYFUNCTION("""COMPUTED_VALUE"""),"")</f>
        <v/>
      </c>
      <c r="B255" t="str">
        <f ca="1">IFERROR(__xludf.DUMMYFUNCTION("""COMPUTED_VALUE"""),"")</f>
        <v/>
      </c>
      <c r="C255" t="str">
        <f ca="1">IFERROR(__xludf.DUMMYFUNCTION("""COMPUTED_VALUE"""),"")</f>
        <v/>
      </c>
      <c r="D255" t="str">
        <f ca="1">IFERROR(__xludf.DUMMYFUNCTION("""COMPUTED_VALUE"""),"")</f>
        <v/>
      </c>
      <c r="E255" t="str">
        <f ca="1">IFERROR(__xludf.DUMMYFUNCTION("""COMPUTED_VALUE"""),"")</f>
        <v/>
      </c>
      <c r="F255" t="str">
        <f ca="1">IFERROR(__xludf.DUMMYFUNCTION("""COMPUTED_VALUE"""),"")</f>
        <v/>
      </c>
    </row>
    <row r="256" spans="1:6" ht="12.75">
      <c r="A256" t="str">
        <f ca="1">IFERROR(__xludf.DUMMYFUNCTION("""COMPUTED_VALUE"""),"")</f>
        <v/>
      </c>
      <c r="B256" t="str">
        <f ca="1">IFERROR(__xludf.DUMMYFUNCTION("""COMPUTED_VALUE"""),"")</f>
        <v/>
      </c>
      <c r="C256" t="str">
        <f ca="1">IFERROR(__xludf.DUMMYFUNCTION("""COMPUTED_VALUE"""),"")</f>
        <v/>
      </c>
      <c r="D256" t="str">
        <f ca="1">IFERROR(__xludf.DUMMYFUNCTION("""COMPUTED_VALUE"""),"")</f>
        <v/>
      </c>
      <c r="E256" t="str">
        <f ca="1">IFERROR(__xludf.DUMMYFUNCTION("""COMPUTED_VALUE"""),"")</f>
        <v/>
      </c>
      <c r="F256" t="str">
        <f ca="1">IFERROR(__xludf.DUMMYFUNCTION("""COMPUTED_VALUE"""),"")</f>
        <v/>
      </c>
    </row>
    <row r="257" spans="1:6" ht="12.75">
      <c r="A257" t="str">
        <f ca="1">IFERROR(__xludf.DUMMYFUNCTION("""COMPUTED_VALUE"""),"")</f>
        <v/>
      </c>
      <c r="B257" t="str">
        <f ca="1">IFERROR(__xludf.DUMMYFUNCTION("""COMPUTED_VALUE"""),"")</f>
        <v/>
      </c>
      <c r="C257" t="str">
        <f ca="1">IFERROR(__xludf.DUMMYFUNCTION("""COMPUTED_VALUE"""),"")</f>
        <v/>
      </c>
      <c r="D257" t="str">
        <f ca="1">IFERROR(__xludf.DUMMYFUNCTION("""COMPUTED_VALUE"""),"")</f>
        <v/>
      </c>
      <c r="E257" t="str">
        <f ca="1">IFERROR(__xludf.DUMMYFUNCTION("""COMPUTED_VALUE"""),"")</f>
        <v/>
      </c>
      <c r="F257" t="str">
        <f ca="1">IFERROR(__xludf.DUMMYFUNCTION("""COMPUTED_VALUE"""),"")</f>
        <v/>
      </c>
    </row>
    <row r="258" spans="1:6" ht="12.75">
      <c r="A258" t="str">
        <f ca="1">IFERROR(__xludf.DUMMYFUNCTION("""COMPUTED_VALUE"""),"")</f>
        <v/>
      </c>
      <c r="B258" t="str">
        <f ca="1">IFERROR(__xludf.DUMMYFUNCTION("""COMPUTED_VALUE"""),"")</f>
        <v/>
      </c>
      <c r="C258" t="str">
        <f ca="1">IFERROR(__xludf.DUMMYFUNCTION("""COMPUTED_VALUE"""),"")</f>
        <v/>
      </c>
      <c r="D258" t="str">
        <f ca="1">IFERROR(__xludf.DUMMYFUNCTION("""COMPUTED_VALUE"""),"")</f>
        <v/>
      </c>
      <c r="E258" t="str">
        <f ca="1">IFERROR(__xludf.DUMMYFUNCTION("""COMPUTED_VALUE"""),"")</f>
        <v/>
      </c>
      <c r="F258" t="str">
        <f ca="1">IFERROR(__xludf.DUMMYFUNCTION("""COMPUTED_VALUE"""),"")</f>
        <v/>
      </c>
    </row>
    <row r="259" spans="1:6" ht="12.75">
      <c r="A259" t="str">
        <f ca="1">IFERROR(__xludf.DUMMYFUNCTION("""COMPUTED_VALUE"""),"")</f>
        <v/>
      </c>
      <c r="B259" t="str">
        <f ca="1">IFERROR(__xludf.DUMMYFUNCTION("""COMPUTED_VALUE"""),"")</f>
        <v/>
      </c>
      <c r="C259" t="str">
        <f ca="1">IFERROR(__xludf.DUMMYFUNCTION("""COMPUTED_VALUE"""),"")</f>
        <v/>
      </c>
      <c r="D259" t="str">
        <f ca="1">IFERROR(__xludf.DUMMYFUNCTION("""COMPUTED_VALUE"""),"")</f>
        <v/>
      </c>
      <c r="E259" t="str">
        <f ca="1">IFERROR(__xludf.DUMMYFUNCTION("""COMPUTED_VALUE"""),"")</f>
        <v/>
      </c>
      <c r="F259" t="str">
        <f ca="1">IFERROR(__xludf.DUMMYFUNCTION("""COMPUTED_VALUE"""),"")</f>
        <v/>
      </c>
    </row>
    <row r="260" spans="1:6" ht="12.75">
      <c r="A260" t="str">
        <f ca="1">IFERROR(__xludf.DUMMYFUNCTION("""COMPUTED_VALUE"""),"")</f>
        <v/>
      </c>
      <c r="B260" t="str">
        <f ca="1">IFERROR(__xludf.DUMMYFUNCTION("""COMPUTED_VALUE"""),"")</f>
        <v/>
      </c>
      <c r="C260" t="str">
        <f ca="1">IFERROR(__xludf.DUMMYFUNCTION("""COMPUTED_VALUE"""),"")</f>
        <v/>
      </c>
      <c r="D260" t="str">
        <f ca="1">IFERROR(__xludf.DUMMYFUNCTION("""COMPUTED_VALUE"""),"")</f>
        <v/>
      </c>
      <c r="E260" t="str">
        <f ca="1">IFERROR(__xludf.DUMMYFUNCTION("""COMPUTED_VALUE"""),"")</f>
        <v/>
      </c>
      <c r="F260" t="str">
        <f ca="1">IFERROR(__xludf.DUMMYFUNCTION("""COMPUTED_VALUE"""),"")</f>
        <v/>
      </c>
    </row>
    <row r="261" spans="1:6" ht="12.75">
      <c r="A261" t="str">
        <f ca="1">IFERROR(__xludf.DUMMYFUNCTION("""COMPUTED_VALUE"""),"")</f>
        <v/>
      </c>
      <c r="B261" t="str">
        <f ca="1">IFERROR(__xludf.DUMMYFUNCTION("""COMPUTED_VALUE"""),"")</f>
        <v/>
      </c>
      <c r="C261" t="str">
        <f ca="1">IFERROR(__xludf.DUMMYFUNCTION("""COMPUTED_VALUE"""),"")</f>
        <v/>
      </c>
      <c r="D261" t="str">
        <f ca="1">IFERROR(__xludf.DUMMYFUNCTION("""COMPUTED_VALUE"""),"")</f>
        <v/>
      </c>
      <c r="E261" t="str">
        <f ca="1">IFERROR(__xludf.DUMMYFUNCTION("""COMPUTED_VALUE"""),"")</f>
        <v/>
      </c>
      <c r="F261" t="str">
        <f ca="1">IFERROR(__xludf.DUMMYFUNCTION("""COMPUTED_VALUE"""),"")</f>
        <v/>
      </c>
    </row>
    <row r="262" spans="1:6" ht="12.75">
      <c r="A262" t="str">
        <f ca="1">IFERROR(__xludf.DUMMYFUNCTION("""COMPUTED_VALUE"""),"")</f>
        <v/>
      </c>
      <c r="B262" t="str">
        <f ca="1">IFERROR(__xludf.DUMMYFUNCTION("""COMPUTED_VALUE"""),"")</f>
        <v/>
      </c>
      <c r="C262" t="str">
        <f ca="1">IFERROR(__xludf.DUMMYFUNCTION("""COMPUTED_VALUE"""),"")</f>
        <v/>
      </c>
      <c r="D262" t="str">
        <f ca="1">IFERROR(__xludf.DUMMYFUNCTION("""COMPUTED_VALUE"""),"")</f>
        <v/>
      </c>
      <c r="E262" t="str">
        <f ca="1">IFERROR(__xludf.DUMMYFUNCTION("""COMPUTED_VALUE"""),"")</f>
        <v/>
      </c>
      <c r="F262" t="str">
        <f ca="1">IFERROR(__xludf.DUMMYFUNCTION("""COMPUTED_VALUE"""),"")</f>
        <v/>
      </c>
    </row>
    <row r="263" spans="1:6" ht="12.75">
      <c r="A263" t="str">
        <f ca="1">IFERROR(__xludf.DUMMYFUNCTION("""COMPUTED_VALUE"""),"")</f>
        <v/>
      </c>
      <c r="B263" t="str">
        <f ca="1">IFERROR(__xludf.DUMMYFUNCTION("""COMPUTED_VALUE"""),"")</f>
        <v/>
      </c>
      <c r="C263" t="str">
        <f ca="1">IFERROR(__xludf.DUMMYFUNCTION("""COMPUTED_VALUE"""),"")</f>
        <v/>
      </c>
      <c r="D263" t="str">
        <f ca="1">IFERROR(__xludf.DUMMYFUNCTION("""COMPUTED_VALUE"""),"")</f>
        <v/>
      </c>
      <c r="E263" t="str">
        <f ca="1">IFERROR(__xludf.DUMMYFUNCTION("""COMPUTED_VALUE"""),"")</f>
        <v/>
      </c>
      <c r="F263" t="str">
        <f ca="1">IFERROR(__xludf.DUMMYFUNCTION("""COMPUTED_VALUE"""),"")</f>
        <v/>
      </c>
    </row>
    <row r="264" spans="1:6" ht="12.75">
      <c r="A264" t="str">
        <f ca="1">IFERROR(__xludf.DUMMYFUNCTION("""COMPUTED_VALUE"""),"")</f>
        <v/>
      </c>
      <c r="B264" t="str">
        <f ca="1">IFERROR(__xludf.DUMMYFUNCTION("""COMPUTED_VALUE"""),"")</f>
        <v/>
      </c>
      <c r="C264" t="str">
        <f ca="1">IFERROR(__xludf.DUMMYFUNCTION("""COMPUTED_VALUE"""),"")</f>
        <v/>
      </c>
      <c r="D264" t="str">
        <f ca="1">IFERROR(__xludf.DUMMYFUNCTION("""COMPUTED_VALUE"""),"")</f>
        <v/>
      </c>
      <c r="E264" t="str">
        <f ca="1">IFERROR(__xludf.DUMMYFUNCTION("""COMPUTED_VALUE"""),"")</f>
        <v/>
      </c>
      <c r="F264" t="str">
        <f ca="1">IFERROR(__xludf.DUMMYFUNCTION("""COMPUTED_VALUE"""),"")</f>
        <v/>
      </c>
    </row>
    <row r="265" spans="1:6" ht="12.75">
      <c r="A265" t="str">
        <f ca="1">IFERROR(__xludf.DUMMYFUNCTION("""COMPUTED_VALUE"""),"")</f>
        <v/>
      </c>
      <c r="B265" t="str">
        <f ca="1">IFERROR(__xludf.DUMMYFUNCTION("""COMPUTED_VALUE"""),"")</f>
        <v/>
      </c>
      <c r="C265" t="str">
        <f ca="1">IFERROR(__xludf.DUMMYFUNCTION("""COMPUTED_VALUE"""),"")</f>
        <v/>
      </c>
      <c r="D265" t="str">
        <f ca="1">IFERROR(__xludf.DUMMYFUNCTION("""COMPUTED_VALUE"""),"")</f>
        <v/>
      </c>
      <c r="E265" t="str">
        <f ca="1">IFERROR(__xludf.DUMMYFUNCTION("""COMPUTED_VALUE"""),"")</f>
        <v/>
      </c>
      <c r="F265" t="str">
        <f ca="1">IFERROR(__xludf.DUMMYFUNCTION("""COMPUTED_VALUE"""),"")</f>
        <v/>
      </c>
    </row>
    <row r="266" spans="1:6" ht="12.75">
      <c r="A266" t="str">
        <f ca="1">IFERROR(__xludf.DUMMYFUNCTION("""COMPUTED_VALUE"""),"")</f>
        <v/>
      </c>
      <c r="B266" t="str">
        <f ca="1">IFERROR(__xludf.DUMMYFUNCTION("""COMPUTED_VALUE"""),"")</f>
        <v/>
      </c>
      <c r="C266" t="str">
        <f ca="1">IFERROR(__xludf.DUMMYFUNCTION("""COMPUTED_VALUE"""),"")</f>
        <v/>
      </c>
      <c r="D266" t="str">
        <f ca="1">IFERROR(__xludf.DUMMYFUNCTION("""COMPUTED_VALUE"""),"")</f>
        <v/>
      </c>
      <c r="E266" t="str">
        <f ca="1">IFERROR(__xludf.DUMMYFUNCTION("""COMPUTED_VALUE"""),"")</f>
        <v/>
      </c>
      <c r="F266" t="str">
        <f ca="1">IFERROR(__xludf.DUMMYFUNCTION("""COMPUTED_VALUE"""),"")</f>
        <v/>
      </c>
    </row>
    <row r="267" spans="1:6" ht="12.75">
      <c r="A267" t="str">
        <f ca="1">IFERROR(__xludf.DUMMYFUNCTION("""COMPUTED_VALUE"""),"")</f>
        <v/>
      </c>
      <c r="B267" t="str">
        <f ca="1">IFERROR(__xludf.DUMMYFUNCTION("""COMPUTED_VALUE"""),"")</f>
        <v/>
      </c>
      <c r="C267" t="str">
        <f ca="1">IFERROR(__xludf.DUMMYFUNCTION("""COMPUTED_VALUE"""),"")</f>
        <v/>
      </c>
      <c r="D267" t="str">
        <f ca="1">IFERROR(__xludf.DUMMYFUNCTION("""COMPUTED_VALUE"""),"")</f>
        <v/>
      </c>
      <c r="E267" t="str">
        <f ca="1">IFERROR(__xludf.DUMMYFUNCTION("""COMPUTED_VALUE"""),"")</f>
        <v/>
      </c>
      <c r="F267" t="str">
        <f ca="1">IFERROR(__xludf.DUMMYFUNCTION("""COMPUTED_VALUE"""),"")</f>
        <v/>
      </c>
    </row>
    <row r="268" spans="1:6" ht="12.75">
      <c r="A268" t="str">
        <f ca="1">IFERROR(__xludf.DUMMYFUNCTION("""COMPUTED_VALUE"""),"")</f>
        <v/>
      </c>
      <c r="B268" t="str">
        <f ca="1">IFERROR(__xludf.DUMMYFUNCTION("""COMPUTED_VALUE"""),"")</f>
        <v/>
      </c>
      <c r="C268" t="str">
        <f ca="1">IFERROR(__xludf.DUMMYFUNCTION("""COMPUTED_VALUE"""),"")</f>
        <v/>
      </c>
      <c r="D268" t="str">
        <f ca="1">IFERROR(__xludf.DUMMYFUNCTION("""COMPUTED_VALUE"""),"")</f>
        <v/>
      </c>
      <c r="E268" t="str">
        <f ca="1">IFERROR(__xludf.DUMMYFUNCTION("""COMPUTED_VALUE"""),"")</f>
        <v/>
      </c>
      <c r="F268" t="str">
        <f ca="1">IFERROR(__xludf.DUMMYFUNCTION("""COMPUTED_VALUE"""),"")</f>
        <v/>
      </c>
    </row>
    <row r="269" spans="1:6" ht="12.75">
      <c r="A269" t="str">
        <f ca="1">IFERROR(__xludf.DUMMYFUNCTION("""COMPUTED_VALUE"""),"")</f>
        <v/>
      </c>
      <c r="B269" t="str">
        <f ca="1">IFERROR(__xludf.DUMMYFUNCTION("""COMPUTED_VALUE"""),"")</f>
        <v/>
      </c>
      <c r="C269" t="str">
        <f ca="1">IFERROR(__xludf.DUMMYFUNCTION("""COMPUTED_VALUE"""),"")</f>
        <v/>
      </c>
      <c r="D269" t="str">
        <f ca="1">IFERROR(__xludf.DUMMYFUNCTION("""COMPUTED_VALUE"""),"")</f>
        <v/>
      </c>
      <c r="E269" t="str">
        <f ca="1">IFERROR(__xludf.DUMMYFUNCTION("""COMPUTED_VALUE"""),"")</f>
        <v/>
      </c>
      <c r="F269" t="str">
        <f ca="1">IFERROR(__xludf.DUMMYFUNCTION("""COMPUTED_VALUE"""),"")</f>
        <v/>
      </c>
    </row>
    <row r="270" spans="1:6" ht="12.75">
      <c r="A270" t="str">
        <f ca="1">IFERROR(__xludf.DUMMYFUNCTION("""COMPUTED_VALUE"""),"")</f>
        <v/>
      </c>
      <c r="B270" t="str">
        <f ca="1">IFERROR(__xludf.DUMMYFUNCTION("""COMPUTED_VALUE"""),"")</f>
        <v/>
      </c>
      <c r="C270" t="str">
        <f ca="1">IFERROR(__xludf.DUMMYFUNCTION("""COMPUTED_VALUE"""),"")</f>
        <v/>
      </c>
      <c r="D270" t="str">
        <f ca="1">IFERROR(__xludf.DUMMYFUNCTION("""COMPUTED_VALUE"""),"")</f>
        <v/>
      </c>
      <c r="E270" t="str">
        <f ca="1">IFERROR(__xludf.DUMMYFUNCTION("""COMPUTED_VALUE"""),"")</f>
        <v/>
      </c>
      <c r="F270" t="str">
        <f ca="1">IFERROR(__xludf.DUMMYFUNCTION("""COMPUTED_VALUE"""),"")</f>
        <v/>
      </c>
    </row>
    <row r="271" spans="1:6" ht="12.75">
      <c r="A271" t="str">
        <f ca="1">IFERROR(__xludf.DUMMYFUNCTION("""COMPUTED_VALUE"""),"")</f>
        <v/>
      </c>
      <c r="B271" t="str">
        <f ca="1">IFERROR(__xludf.DUMMYFUNCTION("""COMPUTED_VALUE"""),"")</f>
        <v/>
      </c>
      <c r="C271" t="str">
        <f ca="1">IFERROR(__xludf.DUMMYFUNCTION("""COMPUTED_VALUE"""),"")</f>
        <v/>
      </c>
      <c r="D271" t="str">
        <f ca="1">IFERROR(__xludf.DUMMYFUNCTION("""COMPUTED_VALUE"""),"")</f>
        <v/>
      </c>
      <c r="E271" t="str">
        <f ca="1">IFERROR(__xludf.DUMMYFUNCTION("""COMPUTED_VALUE"""),"")</f>
        <v/>
      </c>
      <c r="F271" t="str">
        <f ca="1">IFERROR(__xludf.DUMMYFUNCTION("""COMPUTED_VALUE"""),"")</f>
        <v/>
      </c>
    </row>
    <row r="272" spans="1:6" ht="12.75">
      <c r="A272" t="str">
        <f ca="1">IFERROR(__xludf.DUMMYFUNCTION("""COMPUTED_VALUE"""),"")</f>
        <v/>
      </c>
      <c r="B272" t="str">
        <f ca="1">IFERROR(__xludf.DUMMYFUNCTION("""COMPUTED_VALUE"""),"")</f>
        <v/>
      </c>
      <c r="C272" t="str">
        <f ca="1">IFERROR(__xludf.DUMMYFUNCTION("""COMPUTED_VALUE"""),"")</f>
        <v/>
      </c>
      <c r="D272" t="str">
        <f ca="1">IFERROR(__xludf.DUMMYFUNCTION("""COMPUTED_VALUE"""),"")</f>
        <v/>
      </c>
      <c r="E272" t="str">
        <f ca="1">IFERROR(__xludf.DUMMYFUNCTION("""COMPUTED_VALUE"""),"")</f>
        <v/>
      </c>
      <c r="F272" t="str">
        <f ca="1">IFERROR(__xludf.DUMMYFUNCTION("""COMPUTED_VALUE"""),"")</f>
        <v/>
      </c>
    </row>
    <row r="273" spans="1:6" ht="12.75">
      <c r="A273" t="str">
        <f ca="1">IFERROR(__xludf.DUMMYFUNCTION("""COMPUTED_VALUE"""),"")</f>
        <v/>
      </c>
      <c r="B273" t="str">
        <f ca="1">IFERROR(__xludf.DUMMYFUNCTION("""COMPUTED_VALUE"""),"")</f>
        <v/>
      </c>
      <c r="C273" t="str">
        <f ca="1">IFERROR(__xludf.DUMMYFUNCTION("""COMPUTED_VALUE"""),"")</f>
        <v/>
      </c>
      <c r="D273" t="str">
        <f ca="1">IFERROR(__xludf.DUMMYFUNCTION("""COMPUTED_VALUE"""),"")</f>
        <v/>
      </c>
      <c r="E273" t="str">
        <f ca="1">IFERROR(__xludf.DUMMYFUNCTION("""COMPUTED_VALUE"""),"")</f>
        <v/>
      </c>
      <c r="F273" t="str">
        <f ca="1">IFERROR(__xludf.DUMMYFUNCTION("""COMPUTED_VALUE"""),"")</f>
        <v/>
      </c>
    </row>
    <row r="274" spans="1:6" ht="12.75">
      <c r="A274" t="str">
        <f ca="1">IFERROR(__xludf.DUMMYFUNCTION("""COMPUTED_VALUE"""),"")</f>
        <v/>
      </c>
      <c r="B274" t="str">
        <f ca="1">IFERROR(__xludf.DUMMYFUNCTION("""COMPUTED_VALUE"""),"")</f>
        <v/>
      </c>
      <c r="C274" t="str">
        <f ca="1">IFERROR(__xludf.DUMMYFUNCTION("""COMPUTED_VALUE"""),"")</f>
        <v/>
      </c>
      <c r="D274" t="str">
        <f ca="1">IFERROR(__xludf.DUMMYFUNCTION("""COMPUTED_VALUE"""),"")</f>
        <v/>
      </c>
      <c r="E274" t="str">
        <f ca="1">IFERROR(__xludf.DUMMYFUNCTION("""COMPUTED_VALUE"""),"")</f>
        <v/>
      </c>
      <c r="F274" t="str">
        <f ca="1">IFERROR(__xludf.DUMMYFUNCTION("""COMPUTED_VALUE"""),"")</f>
        <v/>
      </c>
    </row>
    <row r="275" spans="1:6" ht="12.75">
      <c r="A275" t="str">
        <f ca="1">IFERROR(__xludf.DUMMYFUNCTION("""COMPUTED_VALUE"""),"")</f>
        <v/>
      </c>
      <c r="B275" t="str">
        <f ca="1">IFERROR(__xludf.DUMMYFUNCTION("""COMPUTED_VALUE"""),"")</f>
        <v/>
      </c>
      <c r="C275" t="str">
        <f ca="1">IFERROR(__xludf.DUMMYFUNCTION("""COMPUTED_VALUE"""),"")</f>
        <v/>
      </c>
      <c r="D275" t="str">
        <f ca="1">IFERROR(__xludf.DUMMYFUNCTION("""COMPUTED_VALUE"""),"")</f>
        <v/>
      </c>
      <c r="E275" t="str">
        <f ca="1">IFERROR(__xludf.DUMMYFUNCTION("""COMPUTED_VALUE"""),"")</f>
        <v/>
      </c>
      <c r="F275" t="str">
        <f ca="1">IFERROR(__xludf.DUMMYFUNCTION("""COMPUTED_VALUE"""),"")</f>
        <v/>
      </c>
    </row>
    <row r="276" spans="1:6" ht="12.75">
      <c r="A276" t="str">
        <f ca="1">IFERROR(__xludf.DUMMYFUNCTION("""COMPUTED_VALUE"""),"")</f>
        <v/>
      </c>
      <c r="B276" t="str">
        <f ca="1">IFERROR(__xludf.DUMMYFUNCTION("""COMPUTED_VALUE"""),"")</f>
        <v/>
      </c>
      <c r="C276" t="str">
        <f ca="1">IFERROR(__xludf.DUMMYFUNCTION("""COMPUTED_VALUE"""),"")</f>
        <v/>
      </c>
      <c r="D276" t="str">
        <f ca="1">IFERROR(__xludf.DUMMYFUNCTION("""COMPUTED_VALUE"""),"")</f>
        <v/>
      </c>
      <c r="E276" t="str">
        <f ca="1">IFERROR(__xludf.DUMMYFUNCTION("""COMPUTED_VALUE"""),"")</f>
        <v/>
      </c>
      <c r="F276" t="str">
        <f ca="1">IFERROR(__xludf.DUMMYFUNCTION("""COMPUTED_VALUE"""),"")</f>
        <v/>
      </c>
    </row>
    <row r="277" spans="1:6" ht="12.75">
      <c r="A277" t="str">
        <f ca="1">IFERROR(__xludf.DUMMYFUNCTION("""COMPUTED_VALUE"""),"")</f>
        <v/>
      </c>
      <c r="B277" t="str">
        <f ca="1">IFERROR(__xludf.DUMMYFUNCTION("""COMPUTED_VALUE"""),"")</f>
        <v/>
      </c>
      <c r="C277" t="str">
        <f ca="1">IFERROR(__xludf.DUMMYFUNCTION("""COMPUTED_VALUE"""),"")</f>
        <v/>
      </c>
      <c r="D277" t="str">
        <f ca="1">IFERROR(__xludf.DUMMYFUNCTION("""COMPUTED_VALUE"""),"")</f>
        <v/>
      </c>
      <c r="E277" t="str">
        <f ca="1">IFERROR(__xludf.DUMMYFUNCTION("""COMPUTED_VALUE"""),"")</f>
        <v/>
      </c>
      <c r="F277" t="str">
        <f ca="1">IFERROR(__xludf.DUMMYFUNCTION("""COMPUTED_VALUE"""),"")</f>
        <v/>
      </c>
    </row>
    <row r="278" spans="1:6" ht="12.75">
      <c r="A278" t="str">
        <f ca="1">IFERROR(__xludf.DUMMYFUNCTION("""COMPUTED_VALUE"""),"")</f>
        <v/>
      </c>
      <c r="B278" t="str">
        <f ca="1">IFERROR(__xludf.DUMMYFUNCTION("""COMPUTED_VALUE"""),"")</f>
        <v/>
      </c>
      <c r="C278" t="str">
        <f ca="1">IFERROR(__xludf.DUMMYFUNCTION("""COMPUTED_VALUE"""),"")</f>
        <v/>
      </c>
      <c r="D278" t="str">
        <f ca="1">IFERROR(__xludf.DUMMYFUNCTION("""COMPUTED_VALUE"""),"")</f>
        <v/>
      </c>
      <c r="E278" t="str">
        <f ca="1">IFERROR(__xludf.DUMMYFUNCTION("""COMPUTED_VALUE"""),"")</f>
        <v/>
      </c>
      <c r="F278" t="str">
        <f ca="1">IFERROR(__xludf.DUMMYFUNCTION("""COMPUTED_VALUE"""),"")</f>
        <v/>
      </c>
    </row>
    <row r="279" spans="1:6" ht="12.75">
      <c r="A279" t="str">
        <f ca="1">IFERROR(__xludf.DUMMYFUNCTION("""COMPUTED_VALUE"""),"")</f>
        <v/>
      </c>
      <c r="B279" t="str">
        <f ca="1">IFERROR(__xludf.DUMMYFUNCTION("""COMPUTED_VALUE"""),"")</f>
        <v/>
      </c>
      <c r="C279" t="str">
        <f ca="1">IFERROR(__xludf.DUMMYFUNCTION("""COMPUTED_VALUE"""),"")</f>
        <v/>
      </c>
      <c r="D279" t="str">
        <f ca="1">IFERROR(__xludf.DUMMYFUNCTION("""COMPUTED_VALUE"""),"")</f>
        <v/>
      </c>
      <c r="E279" t="str">
        <f ca="1">IFERROR(__xludf.DUMMYFUNCTION("""COMPUTED_VALUE"""),"")</f>
        <v/>
      </c>
      <c r="F279" t="str">
        <f ca="1">IFERROR(__xludf.DUMMYFUNCTION("""COMPUTED_VALUE"""),"")</f>
        <v/>
      </c>
    </row>
    <row r="280" spans="1:6" ht="12.75">
      <c r="A280" t="str">
        <f ca="1">IFERROR(__xludf.DUMMYFUNCTION("""COMPUTED_VALUE"""),"")</f>
        <v/>
      </c>
      <c r="B280" t="str">
        <f ca="1">IFERROR(__xludf.DUMMYFUNCTION("""COMPUTED_VALUE"""),"")</f>
        <v/>
      </c>
      <c r="C280" t="str">
        <f ca="1">IFERROR(__xludf.DUMMYFUNCTION("""COMPUTED_VALUE"""),"")</f>
        <v/>
      </c>
      <c r="D280" t="str">
        <f ca="1">IFERROR(__xludf.DUMMYFUNCTION("""COMPUTED_VALUE"""),"")</f>
        <v/>
      </c>
      <c r="E280" t="str">
        <f ca="1">IFERROR(__xludf.DUMMYFUNCTION("""COMPUTED_VALUE"""),"")</f>
        <v/>
      </c>
      <c r="F280" t="str">
        <f ca="1">IFERROR(__xludf.DUMMYFUNCTION("""COMPUTED_VALUE"""),"")</f>
        <v/>
      </c>
    </row>
    <row r="281" spans="1:6" ht="12.75">
      <c r="A281" t="str">
        <f ca="1">IFERROR(__xludf.DUMMYFUNCTION("""COMPUTED_VALUE"""),"")</f>
        <v/>
      </c>
      <c r="B281" t="str">
        <f ca="1">IFERROR(__xludf.DUMMYFUNCTION("""COMPUTED_VALUE"""),"")</f>
        <v/>
      </c>
      <c r="C281" t="str">
        <f ca="1">IFERROR(__xludf.DUMMYFUNCTION("""COMPUTED_VALUE"""),"")</f>
        <v/>
      </c>
      <c r="D281" t="str">
        <f ca="1">IFERROR(__xludf.DUMMYFUNCTION("""COMPUTED_VALUE"""),"")</f>
        <v/>
      </c>
      <c r="E281" t="str">
        <f ca="1">IFERROR(__xludf.DUMMYFUNCTION("""COMPUTED_VALUE"""),"")</f>
        <v/>
      </c>
      <c r="F281" t="str">
        <f ca="1">IFERROR(__xludf.DUMMYFUNCTION("""COMPUTED_VALUE"""),"")</f>
        <v/>
      </c>
    </row>
    <row r="282" spans="1:6" ht="12.75">
      <c r="A282" t="str">
        <f ca="1">IFERROR(__xludf.DUMMYFUNCTION("""COMPUTED_VALUE"""),"")</f>
        <v/>
      </c>
      <c r="B282" t="str">
        <f ca="1">IFERROR(__xludf.DUMMYFUNCTION("""COMPUTED_VALUE"""),"")</f>
        <v/>
      </c>
      <c r="C282" t="str">
        <f ca="1">IFERROR(__xludf.DUMMYFUNCTION("""COMPUTED_VALUE"""),"")</f>
        <v/>
      </c>
      <c r="D282" t="str">
        <f ca="1">IFERROR(__xludf.DUMMYFUNCTION("""COMPUTED_VALUE"""),"")</f>
        <v/>
      </c>
      <c r="E282" t="str">
        <f ca="1">IFERROR(__xludf.DUMMYFUNCTION("""COMPUTED_VALUE"""),"")</f>
        <v/>
      </c>
      <c r="F282" t="str">
        <f ca="1">IFERROR(__xludf.DUMMYFUNCTION("""COMPUTED_VALUE"""),"")</f>
        <v/>
      </c>
    </row>
    <row r="283" spans="1:6" ht="12.75">
      <c r="A283" t="str">
        <f ca="1">IFERROR(__xludf.DUMMYFUNCTION("""COMPUTED_VALUE"""),"")</f>
        <v/>
      </c>
      <c r="B283" t="str">
        <f ca="1">IFERROR(__xludf.DUMMYFUNCTION("""COMPUTED_VALUE"""),"")</f>
        <v/>
      </c>
      <c r="C283" t="str">
        <f ca="1">IFERROR(__xludf.DUMMYFUNCTION("""COMPUTED_VALUE"""),"")</f>
        <v/>
      </c>
      <c r="D283" t="str">
        <f ca="1">IFERROR(__xludf.DUMMYFUNCTION("""COMPUTED_VALUE"""),"")</f>
        <v/>
      </c>
      <c r="E283" t="str">
        <f ca="1">IFERROR(__xludf.DUMMYFUNCTION("""COMPUTED_VALUE"""),"")</f>
        <v/>
      </c>
      <c r="F283" t="str">
        <f ca="1">IFERROR(__xludf.DUMMYFUNCTION("""COMPUTED_VALUE"""),"")</f>
        <v/>
      </c>
    </row>
    <row r="284" spans="1:6" ht="12.75">
      <c r="A284" t="str">
        <f ca="1">IFERROR(__xludf.DUMMYFUNCTION("""COMPUTED_VALUE"""),"")</f>
        <v/>
      </c>
      <c r="B284" t="str">
        <f ca="1">IFERROR(__xludf.DUMMYFUNCTION("""COMPUTED_VALUE"""),"")</f>
        <v/>
      </c>
      <c r="C284" t="str">
        <f ca="1">IFERROR(__xludf.DUMMYFUNCTION("""COMPUTED_VALUE"""),"")</f>
        <v/>
      </c>
      <c r="D284" t="str">
        <f ca="1">IFERROR(__xludf.DUMMYFUNCTION("""COMPUTED_VALUE"""),"")</f>
        <v/>
      </c>
      <c r="E284" t="str">
        <f ca="1">IFERROR(__xludf.DUMMYFUNCTION("""COMPUTED_VALUE"""),"")</f>
        <v/>
      </c>
      <c r="F284" t="str">
        <f ca="1">IFERROR(__xludf.DUMMYFUNCTION("""COMPUTED_VALUE"""),"")</f>
        <v/>
      </c>
    </row>
    <row r="285" spans="1:6" ht="12.75">
      <c r="A285" t="str">
        <f ca="1">IFERROR(__xludf.DUMMYFUNCTION("""COMPUTED_VALUE"""),"")</f>
        <v/>
      </c>
      <c r="B285" t="str">
        <f ca="1">IFERROR(__xludf.DUMMYFUNCTION("""COMPUTED_VALUE"""),"")</f>
        <v/>
      </c>
      <c r="C285" t="str">
        <f ca="1">IFERROR(__xludf.DUMMYFUNCTION("""COMPUTED_VALUE"""),"")</f>
        <v/>
      </c>
      <c r="D285" t="str">
        <f ca="1">IFERROR(__xludf.DUMMYFUNCTION("""COMPUTED_VALUE"""),"")</f>
        <v/>
      </c>
      <c r="E285" t="str">
        <f ca="1">IFERROR(__xludf.DUMMYFUNCTION("""COMPUTED_VALUE"""),"")</f>
        <v/>
      </c>
      <c r="F285" t="str">
        <f ca="1">IFERROR(__xludf.DUMMYFUNCTION("""COMPUTED_VALUE"""),"")</f>
        <v/>
      </c>
    </row>
    <row r="286" spans="1:6" ht="12.75">
      <c r="A286" t="str">
        <f ca="1">IFERROR(__xludf.DUMMYFUNCTION("""COMPUTED_VALUE"""),"")</f>
        <v/>
      </c>
      <c r="B286" t="str">
        <f ca="1">IFERROR(__xludf.DUMMYFUNCTION("""COMPUTED_VALUE"""),"")</f>
        <v/>
      </c>
      <c r="C286" t="str">
        <f ca="1">IFERROR(__xludf.DUMMYFUNCTION("""COMPUTED_VALUE"""),"")</f>
        <v/>
      </c>
      <c r="D286" t="str">
        <f ca="1">IFERROR(__xludf.DUMMYFUNCTION("""COMPUTED_VALUE"""),"")</f>
        <v/>
      </c>
      <c r="E286" t="str">
        <f ca="1">IFERROR(__xludf.DUMMYFUNCTION("""COMPUTED_VALUE"""),"")</f>
        <v/>
      </c>
      <c r="F286" t="str">
        <f ca="1">IFERROR(__xludf.DUMMYFUNCTION("""COMPUTED_VALUE"""),"")</f>
        <v/>
      </c>
    </row>
    <row r="287" spans="1:6" ht="12.75">
      <c r="A287" t="str">
        <f ca="1">IFERROR(__xludf.DUMMYFUNCTION("""COMPUTED_VALUE"""),"")</f>
        <v/>
      </c>
      <c r="B287" t="str">
        <f ca="1">IFERROR(__xludf.DUMMYFUNCTION("""COMPUTED_VALUE"""),"")</f>
        <v/>
      </c>
      <c r="C287" t="str">
        <f ca="1">IFERROR(__xludf.DUMMYFUNCTION("""COMPUTED_VALUE"""),"")</f>
        <v/>
      </c>
      <c r="D287" t="str">
        <f ca="1">IFERROR(__xludf.DUMMYFUNCTION("""COMPUTED_VALUE"""),"")</f>
        <v/>
      </c>
      <c r="E287" t="str">
        <f ca="1">IFERROR(__xludf.DUMMYFUNCTION("""COMPUTED_VALUE"""),"")</f>
        <v/>
      </c>
      <c r="F287" t="str">
        <f ca="1">IFERROR(__xludf.DUMMYFUNCTION("""COMPUTED_VALUE"""),"")</f>
        <v/>
      </c>
    </row>
    <row r="288" spans="1:6" ht="12.75">
      <c r="A288" t="str">
        <f ca="1">IFERROR(__xludf.DUMMYFUNCTION("""COMPUTED_VALUE"""),"")</f>
        <v/>
      </c>
      <c r="B288" t="str">
        <f ca="1">IFERROR(__xludf.DUMMYFUNCTION("""COMPUTED_VALUE"""),"")</f>
        <v/>
      </c>
      <c r="C288" t="str">
        <f ca="1">IFERROR(__xludf.DUMMYFUNCTION("""COMPUTED_VALUE"""),"")</f>
        <v/>
      </c>
      <c r="D288" t="str">
        <f ca="1">IFERROR(__xludf.DUMMYFUNCTION("""COMPUTED_VALUE"""),"")</f>
        <v/>
      </c>
      <c r="E288" t="str">
        <f ca="1">IFERROR(__xludf.DUMMYFUNCTION("""COMPUTED_VALUE"""),"")</f>
        <v/>
      </c>
      <c r="F288" t="str">
        <f ca="1">IFERROR(__xludf.DUMMYFUNCTION("""COMPUTED_VALUE"""),"")</f>
        <v/>
      </c>
    </row>
    <row r="289" spans="1:6" ht="12.75">
      <c r="A289" t="str">
        <f ca="1">IFERROR(__xludf.DUMMYFUNCTION("""COMPUTED_VALUE"""),"")</f>
        <v/>
      </c>
      <c r="B289" t="str">
        <f ca="1">IFERROR(__xludf.DUMMYFUNCTION("""COMPUTED_VALUE"""),"")</f>
        <v/>
      </c>
      <c r="C289" t="str">
        <f ca="1">IFERROR(__xludf.DUMMYFUNCTION("""COMPUTED_VALUE"""),"")</f>
        <v/>
      </c>
      <c r="D289" t="str">
        <f ca="1">IFERROR(__xludf.DUMMYFUNCTION("""COMPUTED_VALUE"""),"")</f>
        <v/>
      </c>
      <c r="E289" t="str">
        <f ca="1">IFERROR(__xludf.DUMMYFUNCTION("""COMPUTED_VALUE"""),"")</f>
        <v/>
      </c>
      <c r="F289" t="str">
        <f ca="1">IFERROR(__xludf.DUMMYFUNCTION("""COMPUTED_VALUE"""),"")</f>
        <v/>
      </c>
    </row>
    <row r="290" spans="1:6" ht="12.75">
      <c r="A290" t="str">
        <f ca="1">IFERROR(__xludf.DUMMYFUNCTION("""COMPUTED_VALUE"""),"")</f>
        <v/>
      </c>
      <c r="B290" t="str">
        <f ca="1">IFERROR(__xludf.DUMMYFUNCTION("""COMPUTED_VALUE"""),"")</f>
        <v/>
      </c>
      <c r="C290" t="str">
        <f ca="1">IFERROR(__xludf.DUMMYFUNCTION("""COMPUTED_VALUE"""),"")</f>
        <v/>
      </c>
      <c r="D290" t="str">
        <f ca="1">IFERROR(__xludf.DUMMYFUNCTION("""COMPUTED_VALUE"""),"")</f>
        <v/>
      </c>
      <c r="E290" t="str">
        <f ca="1">IFERROR(__xludf.DUMMYFUNCTION("""COMPUTED_VALUE"""),"")</f>
        <v/>
      </c>
      <c r="F290" t="str">
        <f ca="1">IFERROR(__xludf.DUMMYFUNCTION("""COMPUTED_VALUE"""),"")</f>
        <v/>
      </c>
    </row>
    <row r="291" spans="1:6" ht="12.75">
      <c r="A291" t="str">
        <f ca="1">IFERROR(__xludf.DUMMYFUNCTION("""COMPUTED_VALUE"""),"")</f>
        <v/>
      </c>
      <c r="B291" t="str">
        <f ca="1">IFERROR(__xludf.DUMMYFUNCTION("""COMPUTED_VALUE"""),"")</f>
        <v/>
      </c>
      <c r="C291" t="str">
        <f ca="1">IFERROR(__xludf.DUMMYFUNCTION("""COMPUTED_VALUE"""),"")</f>
        <v/>
      </c>
      <c r="D291" t="str">
        <f ca="1">IFERROR(__xludf.DUMMYFUNCTION("""COMPUTED_VALUE"""),"")</f>
        <v/>
      </c>
      <c r="E291" t="str">
        <f ca="1">IFERROR(__xludf.DUMMYFUNCTION("""COMPUTED_VALUE"""),"")</f>
        <v/>
      </c>
      <c r="F291" t="str">
        <f ca="1">IFERROR(__xludf.DUMMYFUNCTION("""COMPUTED_VALUE"""),"")</f>
        <v/>
      </c>
    </row>
    <row r="292" spans="1:6" ht="12.75">
      <c r="A292" t="str">
        <f ca="1">IFERROR(__xludf.DUMMYFUNCTION("""COMPUTED_VALUE"""),"")</f>
        <v/>
      </c>
      <c r="B292" t="str">
        <f ca="1">IFERROR(__xludf.DUMMYFUNCTION("""COMPUTED_VALUE"""),"")</f>
        <v/>
      </c>
      <c r="C292" t="str">
        <f ca="1">IFERROR(__xludf.DUMMYFUNCTION("""COMPUTED_VALUE"""),"")</f>
        <v/>
      </c>
      <c r="D292" t="str">
        <f ca="1">IFERROR(__xludf.DUMMYFUNCTION("""COMPUTED_VALUE"""),"")</f>
        <v/>
      </c>
      <c r="E292" t="str">
        <f ca="1">IFERROR(__xludf.DUMMYFUNCTION("""COMPUTED_VALUE"""),"")</f>
        <v/>
      </c>
      <c r="F292" t="str">
        <f ca="1">IFERROR(__xludf.DUMMYFUNCTION("""COMPUTED_VALUE"""),"")</f>
        <v/>
      </c>
    </row>
    <row r="293" spans="1:6" ht="12.75">
      <c r="A293" t="str">
        <f ca="1">IFERROR(__xludf.DUMMYFUNCTION("""COMPUTED_VALUE"""),"")</f>
        <v/>
      </c>
      <c r="B293" t="str">
        <f ca="1">IFERROR(__xludf.DUMMYFUNCTION("""COMPUTED_VALUE"""),"")</f>
        <v/>
      </c>
      <c r="C293" t="str">
        <f ca="1">IFERROR(__xludf.DUMMYFUNCTION("""COMPUTED_VALUE"""),"")</f>
        <v/>
      </c>
      <c r="D293" t="str">
        <f ca="1">IFERROR(__xludf.DUMMYFUNCTION("""COMPUTED_VALUE"""),"")</f>
        <v/>
      </c>
      <c r="E293" t="str">
        <f ca="1">IFERROR(__xludf.DUMMYFUNCTION("""COMPUTED_VALUE"""),"")</f>
        <v/>
      </c>
      <c r="F293" t="str">
        <f ca="1">IFERROR(__xludf.DUMMYFUNCTION("""COMPUTED_VALUE"""),"")</f>
        <v/>
      </c>
    </row>
    <row r="294" spans="1:6" ht="12.75">
      <c r="A294" t="str">
        <f ca="1">IFERROR(__xludf.DUMMYFUNCTION("""COMPUTED_VALUE"""),"")</f>
        <v/>
      </c>
      <c r="B294" t="str">
        <f ca="1">IFERROR(__xludf.DUMMYFUNCTION("""COMPUTED_VALUE"""),"")</f>
        <v/>
      </c>
      <c r="C294" t="str">
        <f ca="1">IFERROR(__xludf.DUMMYFUNCTION("""COMPUTED_VALUE"""),"")</f>
        <v/>
      </c>
      <c r="D294" t="str">
        <f ca="1">IFERROR(__xludf.DUMMYFUNCTION("""COMPUTED_VALUE"""),"")</f>
        <v/>
      </c>
      <c r="E294" t="str">
        <f ca="1">IFERROR(__xludf.DUMMYFUNCTION("""COMPUTED_VALUE"""),"")</f>
        <v/>
      </c>
      <c r="F294" t="str">
        <f ca="1">IFERROR(__xludf.DUMMYFUNCTION("""COMPUTED_VALUE"""),"")</f>
        <v/>
      </c>
    </row>
    <row r="295" spans="1:6" ht="12.75">
      <c r="A295" t="str">
        <f ca="1">IFERROR(__xludf.DUMMYFUNCTION("""COMPUTED_VALUE"""),"")</f>
        <v/>
      </c>
      <c r="B295" t="str">
        <f ca="1">IFERROR(__xludf.DUMMYFUNCTION("""COMPUTED_VALUE"""),"")</f>
        <v/>
      </c>
      <c r="C295" t="str">
        <f ca="1">IFERROR(__xludf.DUMMYFUNCTION("""COMPUTED_VALUE"""),"")</f>
        <v/>
      </c>
      <c r="D295" t="str">
        <f ca="1">IFERROR(__xludf.DUMMYFUNCTION("""COMPUTED_VALUE"""),"")</f>
        <v/>
      </c>
      <c r="E295" t="str">
        <f ca="1">IFERROR(__xludf.DUMMYFUNCTION("""COMPUTED_VALUE"""),"")</f>
        <v/>
      </c>
      <c r="F295" t="str">
        <f ca="1">IFERROR(__xludf.DUMMYFUNCTION("""COMPUTED_VALUE"""),"")</f>
        <v/>
      </c>
    </row>
    <row r="296" spans="1:6" ht="12.75">
      <c r="A296" t="str">
        <f ca="1">IFERROR(__xludf.DUMMYFUNCTION("""COMPUTED_VALUE"""),"")</f>
        <v/>
      </c>
      <c r="B296" t="str">
        <f ca="1">IFERROR(__xludf.DUMMYFUNCTION("""COMPUTED_VALUE"""),"")</f>
        <v/>
      </c>
      <c r="C296" t="str">
        <f ca="1">IFERROR(__xludf.DUMMYFUNCTION("""COMPUTED_VALUE"""),"")</f>
        <v/>
      </c>
      <c r="D296" t="str">
        <f ca="1">IFERROR(__xludf.DUMMYFUNCTION("""COMPUTED_VALUE"""),"")</f>
        <v/>
      </c>
      <c r="E296" t="str">
        <f ca="1">IFERROR(__xludf.DUMMYFUNCTION("""COMPUTED_VALUE"""),"")</f>
        <v/>
      </c>
      <c r="F296" t="str">
        <f ca="1">IFERROR(__xludf.DUMMYFUNCTION("""COMPUTED_VALUE"""),"")</f>
        <v/>
      </c>
    </row>
    <row r="297" spans="1:6" ht="12.75">
      <c r="A297" t="str">
        <f ca="1">IFERROR(__xludf.DUMMYFUNCTION("""COMPUTED_VALUE"""),"")</f>
        <v/>
      </c>
      <c r="B297" t="str">
        <f ca="1">IFERROR(__xludf.DUMMYFUNCTION("""COMPUTED_VALUE"""),"")</f>
        <v/>
      </c>
      <c r="C297" t="str">
        <f ca="1">IFERROR(__xludf.DUMMYFUNCTION("""COMPUTED_VALUE"""),"")</f>
        <v/>
      </c>
      <c r="D297" t="str">
        <f ca="1">IFERROR(__xludf.DUMMYFUNCTION("""COMPUTED_VALUE"""),"")</f>
        <v/>
      </c>
      <c r="E297" t="str">
        <f ca="1">IFERROR(__xludf.DUMMYFUNCTION("""COMPUTED_VALUE"""),"")</f>
        <v/>
      </c>
      <c r="F297" t="str">
        <f ca="1">IFERROR(__xludf.DUMMYFUNCTION("""COMPUTED_VALUE"""),"")</f>
        <v/>
      </c>
    </row>
    <row r="298" spans="1:6" ht="12.75">
      <c r="A298" t="str">
        <f ca="1">IFERROR(__xludf.DUMMYFUNCTION("""COMPUTED_VALUE"""),"")</f>
        <v/>
      </c>
      <c r="B298" t="str">
        <f ca="1">IFERROR(__xludf.DUMMYFUNCTION("""COMPUTED_VALUE"""),"")</f>
        <v/>
      </c>
      <c r="C298" t="str">
        <f ca="1">IFERROR(__xludf.DUMMYFUNCTION("""COMPUTED_VALUE"""),"")</f>
        <v/>
      </c>
      <c r="D298" t="str">
        <f ca="1">IFERROR(__xludf.DUMMYFUNCTION("""COMPUTED_VALUE"""),"")</f>
        <v/>
      </c>
      <c r="E298" t="str">
        <f ca="1">IFERROR(__xludf.DUMMYFUNCTION("""COMPUTED_VALUE"""),"")</f>
        <v/>
      </c>
      <c r="F298" t="str">
        <f ca="1">IFERROR(__xludf.DUMMYFUNCTION("""COMPUTED_VALUE"""),"")</f>
        <v/>
      </c>
    </row>
    <row r="299" spans="1:6" ht="12.75">
      <c r="A299" t="str">
        <f ca="1">IFERROR(__xludf.DUMMYFUNCTION("""COMPUTED_VALUE"""),"")</f>
        <v/>
      </c>
      <c r="B299" t="str">
        <f ca="1">IFERROR(__xludf.DUMMYFUNCTION("""COMPUTED_VALUE"""),"")</f>
        <v/>
      </c>
      <c r="C299" t="str">
        <f ca="1">IFERROR(__xludf.DUMMYFUNCTION("""COMPUTED_VALUE"""),"")</f>
        <v/>
      </c>
      <c r="D299" t="str">
        <f ca="1">IFERROR(__xludf.DUMMYFUNCTION("""COMPUTED_VALUE"""),"")</f>
        <v/>
      </c>
      <c r="E299" t="str">
        <f ca="1">IFERROR(__xludf.DUMMYFUNCTION("""COMPUTED_VALUE"""),"")</f>
        <v/>
      </c>
      <c r="F299" t="str">
        <f ca="1">IFERROR(__xludf.DUMMYFUNCTION("""COMPUTED_VALUE"""),"")</f>
        <v/>
      </c>
    </row>
    <row r="300" spans="1:6" ht="12.75">
      <c r="A300" t="str">
        <f ca="1">IFERROR(__xludf.DUMMYFUNCTION("""COMPUTED_VALUE"""),"")</f>
        <v/>
      </c>
      <c r="B300" t="str">
        <f ca="1">IFERROR(__xludf.DUMMYFUNCTION("""COMPUTED_VALUE"""),"")</f>
        <v/>
      </c>
      <c r="C300" t="str">
        <f ca="1">IFERROR(__xludf.DUMMYFUNCTION("""COMPUTED_VALUE"""),"")</f>
        <v/>
      </c>
      <c r="D300" t="str">
        <f ca="1">IFERROR(__xludf.DUMMYFUNCTION("""COMPUTED_VALUE"""),"")</f>
        <v/>
      </c>
      <c r="E300" t="str">
        <f ca="1">IFERROR(__xludf.DUMMYFUNCTION("""COMPUTED_VALUE"""),"")</f>
        <v/>
      </c>
      <c r="F300" t="str">
        <f ca="1">IFERROR(__xludf.DUMMYFUNCTION("""COMPUTED_VALUE"""),"")</f>
        <v/>
      </c>
    </row>
    <row r="301" spans="1:6" ht="12.75">
      <c r="A301" t="str">
        <f ca="1">IFERROR(__xludf.DUMMYFUNCTION("""COMPUTED_VALUE"""),"")</f>
        <v/>
      </c>
      <c r="B301" t="str">
        <f ca="1">IFERROR(__xludf.DUMMYFUNCTION("""COMPUTED_VALUE"""),"")</f>
        <v/>
      </c>
      <c r="C301" t="str">
        <f ca="1">IFERROR(__xludf.DUMMYFUNCTION("""COMPUTED_VALUE"""),"")</f>
        <v/>
      </c>
      <c r="D301" t="str">
        <f ca="1">IFERROR(__xludf.DUMMYFUNCTION("""COMPUTED_VALUE"""),"")</f>
        <v/>
      </c>
      <c r="E301" t="str">
        <f ca="1">IFERROR(__xludf.DUMMYFUNCTION("""COMPUTED_VALUE"""),"")</f>
        <v/>
      </c>
      <c r="F301" t="str">
        <f ca="1">IFERROR(__xludf.DUMMYFUNCTION("""COMPUTED_VALUE"""),"")</f>
        <v/>
      </c>
    </row>
    <row r="302" spans="1:6" ht="12.75">
      <c r="A302" t="str">
        <f ca="1">IFERROR(__xludf.DUMMYFUNCTION("""COMPUTED_VALUE"""),"")</f>
        <v/>
      </c>
      <c r="B302" t="str">
        <f ca="1">IFERROR(__xludf.DUMMYFUNCTION("""COMPUTED_VALUE"""),"")</f>
        <v/>
      </c>
      <c r="C302" t="str">
        <f ca="1">IFERROR(__xludf.DUMMYFUNCTION("""COMPUTED_VALUE"""),"")</f>
        <v/>
      </c>
      <c r="D302" t="str">
        <f ca="1">IFERROR(__xludf.DUMMYFUNCTION("""COMPUTED_VALUE"""),"")</f>
        <v/>
      </c>
      <c r="E302" t="str">
        <f ca="1">IFERROR(__xludf.DUMMYFUNCTION("""COMPUTED_VALUE"""),"")</f>
        <v/>
      </c>
      <c r="F302" t="str">
        <f ca="1">IFERROR(__xludf.DUMMYFUNCTION("""COMPUTED_VALUE"""),"")</f>
        <v/>
      </c>
    </row>
    <row r="303" spans="1:6" ht="12.75">
      <c r="A303" t="str">
        <f ca="1">IFERROR(__xludf.DUMMYFUNCTION("""COMPUTED_VALUE"""),"")</f>
        <v/>
      </c>
      <c r="B303" t="str">
        <f ca="1">IFERROR(__xludf.DUMMYFUNCTION("""COMPUTED_VALUE"""),"")</f>
        <v/>
      </c>
      <c r="C303" t="str">
        <f ca="1">IFERROR(__xludf.DUMMYFUNCTION("""COMPUTED_VALUE"""),"")</f>
        <v/>
      </c>
      <c r="D303" t="str">
        <f ca="1">IFERROR(__xludf.DUMMYFUNCTION("""COMPUTED_VALUE"""),"")</f>
        <v/>
      </c>
      <c r="E303" t="str">
        <f ca="1">IFERROR(__xludf.DUMMYFUNCTION("""COMPUTED_VALUE"""),"")</f>
        <v/>
      </c>
      <c r="F303" t="str">
        <f ca="1">IFERROR(__xludf.DUMMYFUNCTION("""COMPUTED_VALUE"""),"")</f>
        <v/>
      </c>
    </row>
    <row r="304" spans="1:6" ht="12.75">
      <c r="A304" t="str">
        <f ca="1">IFERROR(__xludf.DUMMYFUNCTION("""COMPUTED_VALUE"""),"")</f>
        <v/>
      </c>
      <c r="B304" t="str">
        <f ca="1">IFERROR(__xludf.DUMMYFUNCTION("""COMPUTED_VALUE"""),"")</f>
        <v/>
      </c>
      <c r="C304" t="str">
        <f ca="1">IFERROR(__xludf.DUMMYFUNCTION("""COMPUTED_VALUE"""),"")</f>
        <v/>
      </c>
      <c r="D304" t="str">
        <f ca="1">IFERROR(__xludf.DUMMYFUNCTION("""COMPUTED_VALUE"""),"")</f>
        <v/>
      </c>
      <c r="E304" t="str">
        <f ca="1">IFERROR(__xludf.DUMMYFUNCTION("""COMPUTED_VALUE"""),"")</f>
        <v/>
      </c>
      <c r="F304" t="str">
        <f ca="1">IFERROR(__xludf.DUMMYFUNCTION("""COMPUTED_VALUE"""),"")</f>
        <v/>
      </c>
    </row>
    <row r="305" spans="1:6" ht="12.75">
      <c r="A305" t="str">
        <f ca="1">IFERROR(__xludf.DUMMYFUNCTION("""COMPUTED_VALUE"""),"")</f>
        <v/>
      </c>
      <c r="B305" t="str">
        <f ca="1">IFERROR(__xludf.DUMMYFUNCTION("""COMPUTED_VALUE"""),"")</f>
        <v/>
      </c>
      <c r="C305" t="str">
        <f ca="1">IFERROR(__xludf.DUMMYFUNCTION("""COMPUTED_VALUE"""),"")</f>
        <v/>
      </c>
      <c r="D305" t="str">
        <f ca="1">IFERROR(__xludf.DUMMYFUNCTION("""COMPUTED_VALUE"""),"")</f>
        <v/>
      </c>
      <c r="E305" t="str">
        <f ca="1">IFERROR(__xludf.DUMMYFUNCTION("""COMPUTED_VALUE"""),"")</f>
        <v/>
      </c>
      <c r="F305" t="str">
        <f ca="1">IFERROR(__xludf.DUMMYFUNCTION("""COMPUTED_VALUE"""),"")</f>
        <v/>
      </c>
    </row>
    <row r="306" spans="1:6" ht="12.75">
      <c r="A306" t="str">
        <f ca="1">IFERROR(__xludf.DUMMYFUNCTION("""COMPUTED_VALUE"""),"")</f>
        <v/>
      </c>
      <c r="B306" t="str">
        <f ca="1">IFERROR(__xludf.DUMMYFUNCTION("""COMPUTED_VALUE"""),"")</f>
        <v/>
      </c>
      <c r="C306" t="str">
        <f ca="1">IFERROR(__xludf.DUMMYFUNCTION("""COMPUTED_VALUE"""),"")</f>
        <v/>
      </c>
      <c r="D306" t="str">
        <f ca="1">IFERROR(__xludf.DUMMYFUNCTION("""COMPUTED_VALUE"""),"")</f>
        <v/>
      </c>
      <c r="E306" t="str">
        <f ca="1">IFERROR(__xludf.DUMMYFUNCTION("""COMPUTED_VALUE"""),"")</f>
        <v/>
      </c>
      <c r="F306" t="str">
        <f ca="1">IFERROR(__xludf.DUMMYFUNCTION("""COMPUTED_VALUE"""),"")</f>
        <v/>
      </c>
    </row>
    <row r="307" spans="1:6" ht="12.75">
      <c r="A307" t="str">
        <f ca="1">IFERROR(__xludf.DUMMYFUNCTION("""COMPUTED_VALUE"""),"")</f>
        <v/>
      </c>
      <c r="B307" t="str">
        <f ca="1">IFERROR(__xludf.DUMMYFUNCTION("""COMPUTED_VALUE"""),"")</f>
        <v/>
      </c>
      <c r="C307" t="str">
        <f ca="1">IFERROR(__xludf.DUMMYFUNCTION("""COMPUTED_VALUE"""),"")</f>
        <v/>
      </c>
      <c r="D307" t="str">
        <f ca="1">IFERROR(__xludf.DUMMYFUNCTION("""COMPUTED_VALUE"""),"")</f>
        <v/>
      </c>
      <c r="E307" t="str">
        <f ca="1">IFERROR(__xludf.DUMMYFUNCTION("""COMPUTED_VALUE"""),"")</f>
        <v/>
      </c>
      <c r="F307" t="str">
        <f ca="1">IFERROR(__xludf.DUMMYFUNCTION("""COMPUTED_VALUE"""),"")</f>
        <v/>
      </c>
    </row>
    <row r="308" spans="1:6" ht="12.75">
      <c r="A308" t="str">
        <f ca="1">IFERROR(__xludf.DUMMYFUNCTION("""COMPUTED_VALUE"""),"")</f>
        <v/>
      </c>
      <c r="B308" t="str">
        <f ca="1">IFERROR(__xludf.DUMMYFUNCTION("""COMPUTED_VALUE"""),"")</f>
        <v/>
      </c>
      <c r="C308" t="str">
        <f ca="1">IFERROR(__xludf.DUMMYFUNCTION("""COMPUTED_VALUE"""),"")</f>
        <v/>
      </c>
      <c r="D308" t="str">
        <f ca="1">IFERROR(__xludf.DUMMYFUNCTION("""COMPUTED_VALUE"""),"")</f>
        <v/>
      </c>
      <c r="E308" t="str">
        <f ca="1">IFERROR(__xludf.DUMMYFUNCTION("""COMPUTED_VALUE"""),"")</f>
        <v/>
      </c>
      <c r="F308" t="str">
        <f ca="1">IFERROR(__xludf.DUMMYFUNCTION("""COMPUTED_VALUE"""),"")</f>
        <v/>
      </c>
    </row>
    <row r="309" spans="1:6" ht="12.75">
      <c r="A309" t="str">
        <f ca="1">IFERROR(__xludf.DUMMYFUNCTION("""COMPUTED_VALUE"""),"")</f>
        <v/>
      </c>
      <c r="B309" t="str">
        <f ca="1">IFERROR(__xludf.DUMMYFUNCTION("""COMPUTED_VALUE"""),"")</f>
        <v/>
      </c>
      <c r="C309" t="str">
        <f ca="1">IFERROR(__xludf.DUMMYFUNCTION("""COMPUTED_VALUE"""),"")</f>
        <v/>
      </c>
      <c r="D309" t="str">
        <f ca="1">IFERROR(__xludf.DUMMYFUNCTION("""COMPUTED_VALUE"""),"")</f>
        <v/>
      </c>
      <c r="E309" t="str">
        <f ca="1">IFERROR(__xludf.DUMMYFUNCTION("""COMPUTED_VALUE"""),"")</f>
        <v/>
      </c>
      <c r="F309" t="str">
        <f ca="1">IFERROR(__xludf.DUMMYFUNCTION("""COMPUTED_VALUE"""),"")</f>
        <v/>
      </c>
    </row>
    <row r="310" spans="1:6" ht="12.75">
      <c r="A310" t="str">
        <f ca="1">IFERROR(__xludf.DUMMYFUNCTION("""COMPUTED_VALUE"""),"")</f>
        <v/>
      </c>
      <c r="B310" t="str">
        <f ca="1">IFERROR(__xludf.DUMMYFUNCTION("""COMPUTED_VALUE"""),"")</f>
        <v/>
      </c>
      <c r="C310" t="str">
        <f ca="1">IFERROR(__xludf.DUMMYFUNCTION("""COMPUTED_VALUE"""),"")</f>
        <v/>
      </c>
      <c r="D310" t="str">
        <f ca="1">IFERROR(__xludf.DUMMYFUNCTION("""COMPUTED_VALUE"""),"")</f>
        <v/>
      </c>
      <c r="E310" t="str">
        <f ca="1">IFERROR(__xludf.DUMMYFUNCTION("""COMPUTED_VALUE"""),"")</f>
        <v/>
      </c>
      <c r="F310" t="str">
        <f ca="1">IFERROR(__xludf.DUMMYFUNCTION("""COMPUTED_VALUE"""),"")</f>
        <v/>
      </c>
    </row>
    <row r="311" spans="1:6" ht="12.75">
      <c r="A311" t="str">
        <f ca="1">IFERROR(__xludf.DUMMYFUNCTION("""COMPUTED_VALUE"""),"")</f>
        <v/>
      </c>
      <c r="B311" t="str">
        <f ca="1">IFERROR(__xludf.DUMMYFUNCTION("""COMPUTED_VALUE"""),"")</f>
        <v/>
      </c>
      <c r="C311" t="str">
        <f ca="1">IFERROR(__xludf.DUMMYFUNCTION("""COMPUTED_VALUE"""),"")</f>
        <v/>
      </c>
      <c r="D311" t="str">
        <f ca="1">IFERROR(__xludf.DUMMYFUNCTION("""COMPUTED_VALUE"""),"")</f>
        <v/>
      </c>
      <c r="E311" t="str">
        <f ca="1">IFERROR(__xludf.DUMMYFUNCTION("""COMPUTED_VALUE"""),"")</f>
        <v/>
      </c>
      <c r="F311" t="str">
        <f ca="1">IFERROR(__xludf.DUMMYFUNCTION("""COMPUTED_VALUE"""),"")</f>
        <v/>
      </c>
    </row>
    <row r="312" spans="1:6" ht="12.75">
      <c r="A312" t="str">
        <f ca="1">IFERROR(__xludf.DUMMYFUNCTION("""COMPUTED_VALUE"""),"")</f>
        <v/>
      </c>
      <c r="B312" t="str">
        <f ca="1">IFERROR(__xludf.DUMMYFUNCTION("""COMPUTED_VALUE"""),"")</f>
        <v/>
      </c>
      <c r="C312" t="str">
        <f ca="1">IFERROR(__xludf.DUMMYFUNCTION("""COMPUTED_VALUE"""),"")</f>
        <v/>
      </c>
      <c r="D312" t="str">
        <f ca="1">IFERROR(__xludf.DUMMYFUNCTION("""COMPUTED_VALUE"""),"")</f>
        <v/>
      </c>
      <c r="E312" t="str">
        <f ca="1">IFERROR(__xludf.DUMMYFUNCTION("""COMPUTED_VALUE"""),"")</f>
        <v/>
      </c>
      <c r="F312" t="str">
        <f ca="1">IFERROR(__xludf.DUMMYFUNCTION("""COMPUTED_VALUE"""),"")</f>
        <v/>
      </c>
    </row>
    <row r="313" spans="1:6" ht="12.75">
      <c r="A313" t="str">
        <f ca="1">IFERROR(__xludf.DUMMYFUNCTION("""COMPUTED_VALUE"""),"")</f>
        <v/>
      </c>
      <c r="B313" t="str">
        <f ca="1">IFERROR(__xludf.DUMMYFUNCTION("""COMPUTED_VALUE"""),"")</f>
        <v/>
      </c>
      <c r="C313" t="str">
        <f ca="1">IFERROR(__xludf.DUMMYFUNCTION("""COMPUTED_VALUE"""),"")</f>
        <v/>
      </c>
      <c r="D313" t="str">
        <f ca="1">IFERROR(__xludf.DUMMYFUNCTION("""COMPUTED_VALUE"""),"")</f>
        <v/>
      </c>
      <c r="E313" t="str">
        <f ca="1">IFERROR(__xludf.DUMMYFUNCTION("""COMPUTED_VALUE"""),"")</f>
        <v/>
      </c>
      <c r="F313" t="str">
        <f ca="1">IFERROR(__xludf.DUMMYFUNCTION("""COMPUTED_VALUE"""),"")</f>
        <v/>
      </c>
    </row>
    <row r="314" spans="1:6" ht="12.75">
      <c r="A314" t="str">
        <f ca="1">IFERROR(__xludf.DUMMYFUNCTION("""COMPUTED_VALUE"""),"")</f>
        <v/>
      </c>
      <c r="B314" t="str">
        <f ca="1">IFERROR(__xludf.DUMMYFUNCTION("""COMPUTED_VALUE"""),"")</f>
        <v/>
      </c>
      <c r="C314" t="str">
        <f ca="1">IFERROR(__xludf.DUMMYFUNCTION("""COMPUTED_VALUE"""),"")</f>
        <v/>
      </c>
      <c r="D314" t="str">
        <f ca="1">IFERROR(__xludf.DUMMYFUNCTION("""COMPUTED_VALUE"""),"")</f>
        <v/>
      </c>
      <c r="E314" t="str">
        <f ca="1">IFERROR(__xludf.DUMMYFUNCTION("""COMPUTED_VALUE"""),"")</f>
        <v/>
      </c>
      <c r="F314" t="str">
        <f ca="1">IFERROR(__xludf.DUMMYFUNCTION("""COMPUTED_VALUE"""),"")</f>
        <v/>
      </c>
    </row>
    <row r="315" spans="1:6" ht="12.75">
      <c r="A315" t="str">
        <f ca="1">IFERROR(__xludf.DUMMYFUNCTION("""COMPUTED_VALUE"""),"")</f>
        <v/>
      </c>
      <c r="B315" t="str">
        <f ca="1">IFERROR(__xludf.DUMMYFUNCTION("""COMPUTED_VALUE"""),"")</f>
        <v/>
      </c>
      <c r="C315" t="str">
        <f ca="1">IFERROR(__xludf.DUMMYFUNCTION("""COMPUTED_VALUE"""),"")</f>
        <v/>
      </c>
      <c r="D315" t="str">
        <f ca="1">IFERROR(__xludf.DUMMYFUNCTION("""COMPUTED_VALUE"""),"")</f>
        <v/>
      </c>
      <c r="E315" t="str">
        <f ca="1">IFERROR(__xludf.DUMMYFUNCTION("""COMPUTED_VALUE"""),"")</f>
        <v/>
      </c>
      <c r="F315" t="str">
        <f ca="1">IFERROR(__xludf.DUMMYFUNCTION("""COMPUTED_VALUE"""),"")</f>
        <v/>
      </c>
    </row>
    <row r="316" spans="1:6" ht="12.75">
      <c r="A316" t="str">
        <f ca="1">IFERROR(__xludf.DUMMYFUNCTION("""COMPUTED_VALUE"""),"")</f>
        <v/>
      </c>
      <c r="B316" t="str">
        <f ca="1">IFERROR(__xludf.DUMMYFUNCTION("""COMPUTED_VALUE"""),"")</f>
        <v/>
      </c>
      <c r="C316" t="str">
        <f ca="1">IFERROR(__xludf.DUMMYFUNCTION("""COMPUTED_VALUE"""),"")</f>
        <v/>
      </c>
      <c r="D316" t="str">
        <f ca="1">IFERROR(__xludf.DUMMYFUNCTION("""COMPUTED_VALUE"""),"")</f>
        <v/>
      </c>
      <c r="E316" t="str">
        <f ca="1">IFERROR(__xludf.DUMMYFUNCTION("""COMPUTED_VALUE"""),"")</f>
        <v/>
      </c>
      <c r="F316" t="str">
        <f ca="1">IFERROR(__xludf.DUMMYFUNCTION("""COMPUTED_VALUE"""),"")</f>
        <v/>
      </c>
    </row>
    <row r="317" spans="1:6" ht="12.75">
      <c r="A317" t="str">
        <f ca="1">IFERROR(__xludf.DUMMYFUNCTION("""COMPUTED_VALUE"""),"")</f>
        <v/>
      </c>
      <c r="B317" t="str">
        <f ca="1">IFERROR(__xludf.DUMMYFUNCTION("""COMPUTED_VALUE"""),"")</f>
        <v/>
      </c>
      <c r="C317" t="str">
        <f ca="1">IFERROR(__xludf.DUMMYFUNCTION("""COMPUTED_VALUE"""),"")</f>
        <v/>
      </c>
      <c r="D317" t="str">
        <f ca="1">IFERROR(__xludf.DUMMYFUNCTION("""COMPUTED_VALUE"""),"")</f>
        <v/>
      </c>
      <c r="E317" t="str">
        <f ca="1">IFERROR(__xludf.DUMMYFUNCTION("""COMPUTED_VALUE"""),"")</f>
        <v/>
      </c>
      <c r="F317" t="str">
        <f ca="1">IFERROR(__xludf.DUMMYFUNCTION("""COMPUTED_VALUE"""),"")</f>
        <v/>
      </c>
    </row>
    <row r="318" spans="1:6" ht="12.75">
      <c r="A318" t="str">
        <f ca="1">IFERROR(__xludf.DUMMYFUNCTION("""COMPUTED_VALUE"""),"")</f>
        <v/>
      </c>
      <c r="B318" t="str">
        <f ca="1">IFERROR(__xludf.DUMMYFUNCTION("""COMPUTED_VALUE"""),"")</f>
        <v/>
      </c>
      <c r="C318" t="str">
        <f ca="1">IFERROR(__xludf.DUMMYFUNCTION("""COMPUTED_VALUE"""),"")</f>
        <v/>
      </c>
      <c r="D318" t="str">
        <f ca="1">IFERROR(__xludf.DUMMYFUNCTION("""COMPUTED_VALUE"""),"")</f>
        <v/>
      </c>
      <c r="E318" t="str">
        <f ca="1">IFERROR(__xludf.DUMMYFUNCTION("""COMPUTED_VALUE"""),"")</f>
        <v/>
      </c>
      <c r="F318" t="str">
        <f ca="1">IFERROR(__xludf.DUMMYFUNCTION("""COMPUTED_VALUE"""),"")</f>
        <v/>
      </c>
    </row>
    <row r="319" spans="1:6" ht="12.75">
      <c r="A319" t="str">
        <f ca="1">IFERROR(__xludf.DUMMYFUNCTION("""COMPUTED_VALUE"""),"")</f>
        <v/>
      </c>
      <c r="B319" t="str">
        <f ca="1">IFERROR(__xludf.DUMMYFUNCTION("""COMPUTED_VALUE"""),"")</f>
        <v/>
      </c>
      <c r="C319" t="str">
        <f ca="1">IFERROR(__xludf.DUMMYFUNCTION("""COMPUTED_VALUE"""),"")</f>
        <v/>
      </c>
      <c r="D319" t="str">
        <f ca="1">IFERROR(__xludf.DUMMYFUNCTION("""COMPUTED_VALUE"""),"")</f>
        <v/>
      </c>
      <c r="E319" t="str">
        <f ca="1">IFERROR(__xludf.DUMMYFUNCTION("""COMPUTED_VALUE"""),"")</f>
        <v/>
      </c>
      <c r="F319" t="str">
        <f ca="1">IFERROR(__xludf.DUMMYFUNCTION("""COMPUTED_VALUE"""),"")</f>
        <v/>
      </c>
    </row>
    <row r="320" spans="1:6" ht="12.75">
      <c r="A320" t="str">
        <f ca="1">IFERROR(__xludf.DUMMYFUNCTION("""COMPUTED_VALUE"""),"")</f>
        <v/>
      </c>
      <c r="B320" t="str">
        <f ca="1">IFERROR(__xludf.DUMMYFUNCTION("""COMPUTED_VALUE"""),"")</f>
        <v/>
      </c>
      <c r="C320" t="str">
        <f ca="1">IFERROR(__xludf.DUMMYFUNCTION("""COMPUTED_VALUE"""),"")</f>
        <v/>
      </c>
      <c r="D320" t="str">
        <f ca="1">IFERROR(__xludf.DUMMYFUNCTION("""COMPUTED_VALUE"""),"")</f>
        <v/>
      </c>
      <c r="E320" t="str">
        <f ca="1">IFERROR(__xludf.DUMMYFUNCTION("""COMPUTED_VALUE"""),"")</f>
        <v/>
      </c>
      <c r="F320" t="str">
        <f ca="1">IFERROR(__xludf.DUMMYFUNCTION("""COMPUTED_VALUE"""),"")</f>
        <v/>
      </c>
    </row>
    <row r="321" spans="1:6" ht="12.75">
      <c r="A321" t="str">
        <f ca="1">IFERROR(__xludf.DUMMYFUNCTION("""COMPUTED_VALUE"""),"")</f>
        <v/>
      </c>
      <c r="B321" t="str">
        <f ca="1">IFERROR(__xludf.DUMMYFUNCTION("""COMPUTED_VALUE"""),"")</f>
        <v/>
      </c>
      <c r="C321" t="str">
        <f ca="1">IFERROR(__xludf.DUMMYFUNCTION("""COMPUTED_VALUE"""),"")</f>
        <v/>
      </c>
      <c r="D321" t="str">
        <f ca="1">IFERROR(__xludf.DUMMYFUNCTION("""COMPUTED_VALUE"""),"")</f>
        <v/>
      </c>
      <c r="E321" t="str">
        <f ca="1">IFERROR(__xludf.DUMMYFUNCTION("""COMPUTED_VALUE"""),"")</f>
        <v/>
      </c>
      <c r="F321" t="str">
        <f ca="1">IFERROR(__xludf.DUMMYFUNCTION("""COMPUTED_VALUE"""),"")</f>
        <v/>
      </c>
    </row>
    <row r="322" spans="1:6" ht="12.75">
      <c r="A322" t="str">
        <f ca="1">IFERROR(__xludf.DUMMYFUNCTION("""COMPUTED_VALUE"""),"")</f>
        <v/>
      </c>
      <c r="B322" t="str">
        <f ca="1">IFERROR(__xludf.DUMMYFUNCTION("""COMPUTED_VALUE"""),"")</f>
        <v/>
      </c>
      <c r="C322" t="str">
        <f ca="1">IFERROR(__xludf.DUMMYFUNCTION("""COMPUTED_VALUE"""),"")</f>
        <v/>
      </c>
      <c r="D322" t="str">
        <f ca="1">IFERROR(__xludf.DUMMYFUNCTION("""COMPUTED_VALUE"""),"")</f>
        <v/>
      </c>
      <c r="E322" t="str">
        <f ca="1">IFERROR(__xludf.DUMMYFUNCTION("""COMPUTED_VALUE"""),"")</f>
        <v/>
      </c>
      <c r="F322" t="str">
        <f ca="1">IFERROR(__xludf.DUMMYFUNCTION("""COMPUTED_VALUE"""),"")</f>
        <v/>
      </c>
    </row>
    <row r="323" spans="1:6" ht="12.75">
      <c r="A323" t="str">
        <f ca="1">IFERROR(__xludf.DUMMYFUNCTION("""COMPUTED_VALUE"""),"")</f>
        <v/>
      </c>
      <c r="B323" t="str">
        <f ca="1">IFERROR(__xludf.DUMMYFUNCTION("""COMPUTED_VALUE"""),"")</f>
        <v/>
      </c>
      <c r="C323" t="str">
        <f ca="1">IFERROR(__xludf.DUMMYFUNCTION("""COMPUTED_VALUE"""),"")</f>
        <v/>
      </c>
      <c r="D323" t="str">
        <f ca="1">IFERROR(__xludf.DUMMYFUNCTION("""COMPUTED_VALUE"""),"")</f>
        <v/>
      </c>
      <c r="E323" t="str">
        <f ca="1">IFERROR(__xludf.DUMMYFUNCTION("""COMPUTED_VALUE"""),"")</f>
        <v/>
      </c>
      <c r="F323" t="str">
        <f ca="1">IFERROR(__xludf.DUMMYFUNCTION("""COMPUTED_VALUE"""),"")</f>
        <v/>
      </c>
    </row>
    <row r="324" spans="1:6" ht="12.75">
      <c r="A324" t="str">
        <f ca="1">IFERROR(__xludf.DUMMYFUNCTION("""COMPUTED_VALUE"""),"")</f>
        <v/>
      </c>
      <c r="B324" t="str">
        <f ca="1">IFERROR(__xludf.DUMMYFUNCTION("""COMPUTED_VALUE"""),"")</f>
        <v/>
      </c>
      <c r="C324" t="str">
        <f ca="1">IFERROR(__xludf.DUMMYFUNCTION("""COMPUTED_VALUE"""),"")</f>
        <v/>
      </c>
      <c r="D324" t="str">
        <f ca="1">IFERROR(__xludf.DUMMYFUNCTION("""COMPUTED_VALUE"""),"")</f>
        <v/>
      </c>
      <c r="E324" t="str">
        <f ca="1">IFERROR(__xludf.DUMMYFUNCTION("""COMPUTED_VALUE"""),"")</f>
        <v/>
      </c>
      <c r="F324" t="str">
        <f ca="1">IFERROR(__xludf.DUMMYFUNCTION("""COMPUTED_VALUE"""),"")</f>
        <v/>
      </c>
    </row>
    <row r="325" spans="1:6" ht="12.75">
      <c r="A325" t="str">
        <f ca="1">IFERROR(__xludf.DUMMYFUNCTION("""COMPUTED_VALUE"""),"")</f>
        <v/>
      </c>
      <c r="B325" t="str">
        <f ca="1">IFERROR(__xludf.DUMMYFUNCTION("""COMPUTED_VALUE"""),"")</f>
        <v/>
      </c>
      <c r="C325" t="str">
        <f ca="1">IFERROR(__xludf.DUMMYFUNCTION("""COMPUTED_VALUE"""),"")</f>
        <v/>
      </c>
      <c r="D325" t="str">
        <f ca="1">IFERROR(__xludf.DUMMYFUNCTION("""COMPUTED_VALUE"""),"")</f>
        <v/>
      </c>
      <c r="E325" t="str">
        <f ca="1">IFERROR(__xludf.DUMMYFUNCTION("""COMPUTED_VALUE"""),"")</f>
        <v/>
      </c>
      <c r="F325" t="str">
        <f ca="1">IFERROR(__xludf.DUMMYFUNCTION("""COMPUTED_VALUE"""),"")</f>
        <v/>
      </c>
    </row>
    <row r="326" spans="1:6" ht="12.75">
      <c r="A326" t="str">
        <f ca="1">IFERROR(__xludf.DUMMYFUNCTION("""COMPUTED_VALUE"""),"")</f>
        <v/>
      </c>
      <c r="B326" t="str">
        <f ca="1">IFERROR(__xludf.DUMMYFUNCTION("""COMPUTED_VALUE"""),"")</f>
        <v/>
      </c>
      <c r="C326" t="str">
        <f ca="1">IFERROR(__xludf.DUMMYFUNCTION("""COMPUTED_VALUE"""),"")</f>
        <v/>
      </c>
      <c r="D326" t="str">
        <f ca="1">IFERROR(__xludf.DUMMYFUNCTION("""COMPUTED_VALUE"""),"")</f>
        <v/>
      </c>
      <c r="E326" t="str">
        <f ca="1">IFERROR(__xludf.DUMMYFUNCTION("""COMPUTED_VALUE"""),"")</f>
        <v/>
      </c>
      <c r="F326" t="str">
        <f ca="1">IFERROR(__xludf.DUMMYFUNCTION("""COMPUTED_VALUE"""),"")</f>
        <v/>
      </c>
    </row>
    <row r="327" spans="1:6" ht="12.75">
      <c r="A327" t="str">
        <f ca="1">IFERROR(__xludf.DUMMYFUNCTION("""COMPUTED_VALUE"""),"")</f>
        <v/>
      </c>
      <c r="B327" t="str">
        <f ca="1">IFERROR(__xludf.DUMMYFUNCTION("""COMPUTED_VALUE"""),"")</f>
        <v/>
      </c>
      <c r="C327" t="str">
        <f ca="1">IFERROR(__xludf.DUMMYFUNCTION("""COMPUTED_VALUE"""),"")</f>
        <v/>
      </c>
      <c r="D327" t="str">
        <f ca="1">IFERROR(__xludf.DUMMYFUNCTION("""COMPUTED_VALUE"""),"")</f>
        <v/>
      </c>
      <c r="E327" t="str">
        <f ca="1">IFERROR(__xludf.DUMMYFUNCTION("""COMPUTED_VALUE"""),"")</f>
        <v/>
      </c>
      <c r="F327" t="str">
        <f ca="1">IFERROR(__xludf.DUMMYFUNCTION("""COMPUTED_VALUE"""),"")</f>
        <v/>
      </c>
    </row>
    <row r="328" spans="1:6" ht="12.75">
      <c r="A328" t="str">
        <f ca="1">IFERROR(__xludf.DUMMYFUNCTION("""COMPUTED_VALUE"""),"")</f>
        <v/>
      </c>
      <c r="B328" t="str">
        <f ca="1">IFERROR(__xludf.DUMMYFUNCTION("""COMPUTED_VALUE"""),"")</f>
        <v/>
      </c>
      <c r="C328" t="str">
        <f ca="1">IFERROR(__xludf.DUMMYFUNCTION("""COMPUTED_VALUE"""),"")</f>
        <v/>
      </c>
      <c r="D328" t="str">
        <f ca="1">IFERROR(__xludf.DUMMYFUNCTION("""COMPUTED_VALUE"""),"")</f>
        <v/>
      </c>
      <c r="E328" t="str">
        <f ca="1">IFERROR(__xludf.DUMMYFUNCTION("""COMPUTED_VALUE"""),"")</f>
        <v/>
      </c>
      <c r="F328" t="str">
        <f ca="1">IFERROR(__xludf.DUMMYFUNCTION("""COMPUTED_VALUE"""),"")</f>
        <v/>
      </c>
    </row>
    <row r="329" spans="1:6" ht="12.75">
      <c r="A329" t="str">
        <f ca="1">IFERROR(__xludf.DUMMYFUNCTION("""COMPUTED_VALUE"""),"")</f>
        <v/>
      </c>
      <c r="B329" t="str">
        <f ca="1">IFERROR(__xludf.DUMMYFUNCTION("""COMPUTED_VALUE"""),"")</f>
        <v/>
      </c>
      <c r="C329" t="str">
        <f ca="1">IFERROR(__xludf.DUMMYFUNCTION("""COMPUTED_VALUE"""),"")</f>
        <v/>
      </c>
      <c r="D329" t="str">
        <f ca="1">IFERROR(__xludf.DUMMYFUNCTION("""COMPUTED_VALUE"""),"")</f>
        <v/>
      </c>
      <c r="E329" t="str">
        <f ca="1">IFERROR(__xludf.DUMMYFUNCTION("""COMPUTED_VALUE"""),"")</f>
        <v/>
      </c>
      <c r="F329" t="str">
        <f ca="1">IFERROR(__xludf.DUMMYFUNCTION("""COMPUTED_VALUE"""),"")</f>
        <v/>
      </c>
    </row>
    <row r="330" spans="1:6" ht="12.75">
      <c r="A330" t="str">
        <f ca="1">IFERROR(__xludf.DUMMYFUNCTION("""COMPUTED_VALUE"""),"")</f>
        <v/>
      </c>
      <c r="B330" t="str">
        <f ca="1">IFERROR(__xludf.DUMMYFUNCTION("""COMPUTED_VALUE"""),"")</f>
        <v/>
      </c>
      <c r="C330" t="str">
        <f ca="1">IFERROR(__xludf.DUMMYFUNCTION("""COMPUTED_VALUE"""),"")</f>
        <v/>
      </c>
      <c r="D330" t="str">
        <f ca="1">IFERROR(__xludf.DUMMYFUNCTION("""COMPUTED_VALUE"""),"")</f>
        <v/>
      </c>
      <c r="E330" t="str">
        <f ca="1">IFERROR(__xludf.DUMMYFUNCTION("""COMPUTED_VALUE"""),"")</f>
        <v/>
      </c>
      <c r="F330" t="str">
        <f ca="1">IFERROR(__xludf.DUMMYFUNCTION("""COMPUTED_VALUE"""),"")</f>
        <v/>
      </c>
    </row>
    <row r="331" spans="1:6" ht="12.75">
      <c r="A331" t="str">
        <f ca="1">IFERROR(__xludf.DUMMYFUNCTION("""COMPUTED_VALUE"""),"")</f>
        <v/>
      </c>
      <c r="B331" t="str">
        <f ca="1">IFERROR(__xludf.DUMMYFUNCTION("""COMPUTED_VALUE"""),"")</f>
        <v/>
      </c>
      <c r="C331" t="str">
        <f ca="1">IFERROR(__xludf.DUMMYFUNCTION("""COMPUTED_VALUE"""),"")</f>
        <v/>
      </c>
      <c r="D331" t="str">
        <f ca="1">IFERROR(__xludf.DUMMYFUNCTION("""COMPUTED_VALUE"""),"")</f>
        <v/>
      </c>
      <c r="E331" t="str">
        <f ca="1">IFERROR(__xludf.DUMMYFUNCTION("""COMPUTED_VALUE"""),"")</f>
        <v/>
      </c>
      <c r="F331" t="str">
        <f ca="1">IFERROR(__xludf.DUMMYFUNCTION("""COMPUTED_VALUE"""),"")</f>
        <v/>
      </c>
    </row>
    <row r="332" spans="1:6" ht="12.75">
      <c r="A332" t="str">
        <f ca="1">IFERROR(__xludf.DUMMYFUNCTION("""COMPUTED_VALUE"""),"")</f>
        <v/>
      </c>
      <c r="B332" t="str">
        <f ca="1">IFERROR(__xludf.DUMMYFUNCTION("""COMPUTED_VALUE"""),"")</f>
        <v/>
      </c>
      <c r="C332" t="str">
        <f ca="1">IFERROR(__xludf.DUMMYFUNCTION("""COMPUTED_VALUE"""),"")</f>
        <v/>
      </c>
      <c r="D332" t="str">
        <f ca="1">IFERROR(__xludf.DUMMYFUNCTION("""COMPUTED_VALUE"""),"")</f>
        <v/>
      </c>
      <c r="E332" t="str">
        <f ca="1">IFERROR(__xludf.DUMMYFUNCTION("""COMPUTED_VALUE"""),"")</f>
        <v/>
      </c>
      <c r="F332" t="str">
        <f ca="1">IFERROR(__xludf.DUMMYFUNCTION("""COMPUTED_VALUE"""),"")</f>
        <v/>
      </c>
    </row>
    <row r="333" spans="1:6" ht="12.75">
      <c r="A333" t="str">
        <f ca="1">IFERROR(__xludf.DUMMYFUNCTION("""COMPUTED_VALUE"""),"")</f>
        <v/>
      </c>
      <c r="B333" t="str">
        <f ca="1">IFERROR(__xludf.DUMMYFUNCTION("""COMPUTED_VALUE"""),"")</f>
        <v/>
      </c>
      <c r="C333" t="str">
        <f ca="1">IFERROR(__xludf.DUMMYFUNCTION("""COMPUTED_VALUE"""),"")</f>
        <v/>
      </c>
      <c r="D333" t="str">
        <f ca="1">IFERROR(__xludf.DUMMYFUNCTION("""COMPUTED_VALUE"""),"")</f>
        <v/>
      </c>
      <c r="E333" t="str">
        <f ca="1">IFERROR(__xludf.DUMMYFUNCTION("""COMPUTED_VALUE"""),"")</f>
        <v/>
      </c>
      <c r="F333" t="str">
        <f ca="1">IFERROR(__xludf.DUMMYFUNCTION("""COMPUTED_VALUE"""),"")</f>
        <v/>
      </c>
    </row>
    <row r="334" spans="1:6" ht="12.75">
      <c r="A334" t="str">
        <f ca="1">IFERROR(__xludf.DUMMYFUNCTION("""COMPUTED_VALUE"""),"")</f>
        <v/>
      </c>
      <c r="B334" t="str">
        <f ca="1">IFERROR(__xludf.DUMMYFUNCTION("""COMPUTED_VALUE"""),"")</f>
        <v/>
      </c>
      <c r="C334" t="str">
        <f ca="1">IFERROR(__xludf.DUMMYFUNCTION("""COMPUTED_VALUE"""),"")</f>
        <v/>
      </c>
      <c r="D334" t="str">
        <f ca="1">IFERROR(__xludf.DUMMYFUNCTION("""COMPUTED_VALUE"""),"")</f>
        <v/>
      </c>
      <c r="E334" t="str">
        <f ca="1">IFERROR(__xludf.DUMMYFUNCTION("""COMPUTED_VALUE"""),"")</f>
        <v/>
      </c>
      <c r="F334" t="str">
        <f ca="1">IFERROR(__xludf.DUMMYFUNCTION("""COMPUTED_VALUE"""),"")</f>
        <v/>
      </c>
    </row>
    <row r="335" spans="1:6" ht="12.75">
      <c r="A335" t="str">
        <f ca="1">IFERROR(__xludf.DUMMYFUNCTION("""COMPUTED_VALUE"""),"")</f>
        <v/>
      </c>
      <c r="B335" t="str">
        <f ca="1">IFERROR(__xludf.DUMMYFUNCTION("""COMPUTED_VALUE"""),"")</f>
        <v/>
      </c>
      <c r="C335" t="str">
        <f ca="1">IFERROR(__xludf.DUMMYFUNCTION("""COMPUTED_VALUE"""),"")</f>
        <v/>
      </c>
      <c r="D335" t="str">
        <f ca="1">IFERROR(__xludf.DUMMYFUNCTION("""COMPUTED_VALUE"""),"")</f>
        <v/>
      </c>
      <c r="E335" t="str">
        <f ca="1">IFERROR(__xludf.DUMMYFUNCTION("""COMPUTED_VALUE"""),"")</f>
        <v/>
      </c>
      <c r="F335" t="str">
        <f ca="1">IFERROR(__xludf.DUMMYFUNCTION("""COMPUTED_VALUE"""),"")</f>
        <v/>
      </c>
    </row>
    <row r="336" spans="1:6" ht="12.75">
      <c r="A336" t="str">
        <f ca="1">IFERROR(__xludf.DUMMYFUNCTION("""COMPUTED_VALUE"""),"")</f>
        <v/>
      </c>
      <c r="B336" t="str">
        <f ca="1">IFERROR(__xludf.DUMMYFUNCTION("""COMPUTED_VALUE"""),"")</f>
        <v/>
      </c>
      <c r="C336" t="str">
        <f ca="1">IFERROR(__xludf.DUMMYFUNCTION("""COMPUTED_VALUE"""),"")</f>
        <v/>
      </c>
      <c r="D336" t="str">
        <f ca="1">IFERROR(__xludf.DUMMYFUNCTION("""COMPUTED_VALUE"""),"")</f>
        <v/>
      </c>
      <c r="E336" t="str">
        <f ca="1">IFERROR(__xludf.DUMMYFUNCTION("""COMPUTED_VALUE"""),"")</f>
        <v/>
      </c>
      <c r="F336" t="str">
        <f ca="1">IFERROR(__xludf.DUMMYFUNCTION("""COMPUTED_VALUE"""),"")</f>
        <v/>
      </c>
    </row>
    <row r="337" spans="1:6" ht="12.75">
      <c r="A337" t="str">
        <f ca="1">IFERROR(__xludf.DUMMYFUNCTION("""COMPUTED_VALUE"""),"")</f>
        <v/>
      </c>
      <c r="B337" t="str">
        <f ca="1">IFERROR(__xludf.DUMMYFUNCTION("""COMPUTED_VALUE"""),"")</f>
        <v/>
      </c>
      <c r="C337" t="str">
        <f ca="1">IFERROR(__xludf.DUMMYFUNCTION("""COMPUTED_VALUE"""),"")</f>
        <v/>
      </c>
      <c r="D337" t="str">
        <f ca="1">IFERROR(__xludf.DUMMYFUNCTION("""COMPUTED_VALUE"""),"")</f>
        <v/>
      </c>
      <c r="E337" t="str">
        <f ca="1">IFERROR(__xludf.DUMMYFUNCTION("""COMPUTED_VALUE"""),"")</f>
        <v/>
      </c>
      <c r="F337" t="str">
        <f ca="1">IFERROR(__xludf.DUMMYFUNCTION("""COMPUTED_VALUE"""),"")</f>
        <v/>
      </c>
    </row>
    <row r="338" spans="1:6" ht="12.75">
      <c r="A338" t="str">
        <f ca="1">IFERROR(__xludf.DUMMYFUNCTION("""COMPUTED_VALUE"""),"")</f>
        <v/>
      </c>
      <c r="B338" t="str">
        <f ca="1">IFERROR(__xludf.DUMMYFUNCTION("""COMPUTED_VALUE"""),"")</f>
        <v/>
      </c>
      <c r="C338" t="str">
        <f ca="1">IFERROR(__xludf.DUMMYFUNCTION("""COMPUTED_VALUE"""),"")</f>
        <v/>
      </c>
      <c r="D338" t="str">
        <f ca="1">IFERROR(__xludf.DUMMYFUNCTION("""COMPUTED_VALUE"""),"")</f>
        <v/>
      </c>
      <c r="E338" t="str">
        <f ca="1">IFERROR(__xludf.DUMMYFUNCTION("""COMPUTED_VALUE"""),"")</f>
        <v/>
      </c>
      <c r="F338" t="str">
        <f ca="1">IFERROR(__xludf.DUMMYFUNCTION("""COMPUTED_VALUE"""),"")</f>
        <v/>
      </c>
    </row>
    <row r="339" spans="1:6" ht="12.75">
      <c r="A339" t="str">
        <f ca="1">IFERROR(__xludf.DUMMYFUNCTION("""COMPUTED_VALUE"""),"")</f>
        <v/>
      </c>
      <c r="B339" t="str">
        <f ca="1">IFERROR(__xludf.DUMMYFUNCTION("""COMPUTED_VALUE"""),"")</f>
        <v/>
      </c>
      <c r="C339" t="str">
        <f ca="1">IFERROR(__xludf.DUMMYFUNCTION("""COMPUTED_VALUE"""),"")</f>
        <v/>
      </c>
      <c r="D339" t="str">
        <f ca="1">IFERROR(__xludf.DUMMYFUNCTION("""COMPUTED_VALUE"""),"")</f>
        <v/>
      </c>
      <c r="E339" t="str">
        <f ca="1">IFERROR(__xludf.DUMMYFUNCTION("""COMPUTED_VALUE"""),"")</f>
        <v/>
      </c>
      <c r="F339" t="str">
        <f ca="1">IFERROR(__xludf.DUMMYFUNCTION("""COMPUTED_VALUE"""),"")</f>
        <v/>
      </c>
    </row>
    <row r="340" spans="1:6" ht="12.75">
      <c r="A340" t="str">
        <f ca="1">IFERROR(__xludf.DUMMYFUNCTION("""COMPUTED_VALUE"""),"")</f>
        <v/>
      </c>
      <c r="B340" t="str">
        <f ca="1">IFERROR(__xludf.DUMMYFUNCTION("""COMPUTED_VALUE"""),"")</f>
        <v/>
      </c>
      <c r="C340" t="str">
        <f ca="1">IFERROR(__xludf.DUMMYFUNCTION("""COMPUTED_VALUE"""),"")</f>
        <v/>
      </c>
      <c r="D340" t="str">
        <f ca="1">IFERROR(__xludf.DUMMYFUNCTION("""COMPUTED_VALUE"""),"")</f>
        <v/>
      </c>
      <c r="E340" t="str">
        <f ca="1">IFERROR(__xludf.DUMMYFUNCTION("""COMPUTED_VALUE"""),"")</f>
        <v/>
      </c>
      <c r="F340" t="str">
        <f ca="1">IFERROR(__xludf.DUMMYFUNCTION("""COMPUTED_VALUE"""),"")</f>
        <v/>
      </c>
    </row>
    <row r="341" spans="1:6" ht="12.75">
      <c r="A341" t="str">
        <f ca="1">IFERROR(__xludf.DUMMYFUNCTION("""COMPUTED_VALUE"""),"")</f>
        <v/>
      </c>
      <c r="B341" t="str">
        <f ca="1">IFERROR(__xludf.DUMMYFUNCTION("""COMPUTED_VALUE"""),"")</f>
        <v/>
      </c>
      <c r="C341" t="str">
        <f ca="1">IFERROR(__xludf.DUMMYFUNCTION("""COMPUTED_VALUE"""),"")</f>
        <v/>
      </c>
      <c r="D341" t="str">
        <f ca="1">IFERROR(__xludf.DUMMYFUNCTION("""COMPUTED_VALUE"""),"")</f>
        <v/>
      </c>
      <c r="E341" t="str">
        <f ca="1">IFERROR(__xludf.DUMMYFUNCTION("""COMPUTED_VALUE"""),"")</f>
        <v/>
      </c>
      <c r="F341" t="str">
        <f ca="1">IFERROR(__xludf.DUMMYFUNCTION("""COMPUTED_VALUE"""),"")</f>
        <v/>
      </c>
    </row>
    <row r="342" spans="1:6" ht="12.75">
      <c r="A342" t="str">
        <f ca="1">IFERROR(__xludf.DUMMYFUNCTION("""COMPUTED_VALUE"""),"")</f>
        <v/>
      </c>
      <c r="B342" t="str">
        <f ca="1">IFERROR(__xludf.DUMMYFUNCTION("""COMPUTED_VALUE"""),"")</f>
        <v/>
      </c>
      <c r="C342" t="str">
        <f ca="1">IFERROR(__xludf.DUMMYFUNCTION("""COMPUTED_VALUE"""),"")</f>
        <v/>
      </c>
      <c r="D342" t="str">
        <f ca="1">IFERROR(__xludf.DUMMYFUNCTION("""COMPUTED_VALUE"""),"")</f>
        <v/>
      </c>
      <c r="E342" t="str">
        <f ca="1">IFERROR(__xludf.DUMMYFUNCTION("""COMPUTED_VALUE"""),"")</f>
        <v/>
      </c>
      <c r="F342" t="str">
        <f ca="1">IFERROR(__xludf.DUMMYFUNCTION("""COMPUTED_VALUE"""),"")</f>
        <v/>
      </c>
    </row>
    <row r="343" spans="1:6" ht="12.75">
      <c r="A343" t="str">
        <f ca="1">IFERROR(__xludf.DUMMYFUNCTION("""COMPUTED_VALUE"""),"")</f>
        <v/>
      </c>
      <c r="B343" t="str">
        <f ca="1">IFERROR(__xludf.DUMMYFUNCTION("""COMPUTED_VALUE"""),"")</f>
        <v/>
      </c>
      <c r="C343" t="str">
        <f ca="1">IFERROR(__xludf.DUMMYFUNCTION("""COMPUTED_VALUE"""),"")</f>
        <v/>
      </c>
      <c r="D343" t="str">
        <f ca="1">IFERROR(__xludf.DUMMYFUNCTION("""COMPUTED_VALUE"""),"")</f>
        <v/>
      </c>
      <c r="E343" t="str">
        <f ca="1">IFERROR(__xludf.DUMMYFUNCTION("""COMPUTED_VALUE"""),"")</f>
        <v/>
      </c>
      <c r="F343" t="str">
        <f ca="1">IFERROR(__xludf.DUMMYFUNCTION("""COMPUTED_VALUE"""),"")</f>
        <v/>
      </c>
    </row>
    <row r="344" spans="1:6" ht="12.75">
      <c r="A344" t="str">
        <f ca="1">IFERROR(__xludf.DUMMYFUNCTION("""COMPUTED_VALUE"""),"")</f>
        <v/>
      </c>
      <c r="B344" t="str">
        <f ca="1">IFERROR(__xludf.DUMMYFUNCTION("""COMPUTED_VALUE"""),"")</f>
        <v/>
      </c>
      <c r="C344" t="str">
        <f ca="1">IFERROR(__xludf.DUMMYFUNCTION("""COMPUTED_VALUE"""),"")</f>
        <v/>
      </c>
      <c r="D344" t="str">
        <f ca="1">IFERROR(__xludf.DUMMYFUNCTION("""COMPUTED_VALUE"""),"")</f>
        <v/>
      </c>
      <c r="E344" t="str">
        <f ca="1">IFERROR(__xludf.DUMMYFUNCTION("""COMPUTED_VALUE"""),"")</f>
        <v/>
      </c>
      <c r="F344" t="str">
        <f ca="1">IFERROR(__xludf.DUMMYFUNCTION("""COMPUTED_VALUE"""),"")</f>
        <v/>
      </c>
    </row>
    <row r="345" spans="1:6" ht="12.75">
      <c r="A345" t="str">
        <f ca="1">IFERROR(__xludf.DUMMYFUNCTION("""COMPUTED_VALUE"""),"")</f>
        <v/>
      </c>
      <c r="B345" t="str">
        <f ca="1">IFERROR(__xludf.DUMMYFUNCTION("""COMPUTED_VALUE"""),"")</f>
        <v/>
      </c>
      <c r="C345" t="str">
        <f ca="1">IFERROR(__xludf.DUMMYFUNCTION("""COMPUTED_VALUE"""),"")</f>
        <v/>
      </c>
      <c r="D345" t="str">
        <f ca="1">IFERROR(__xludf.DUMMYFUNCTION("""COMPUTED_VALUE"""),"")</f>
        <v/>
      </c>
      <c r="E345" t="str">
        <f ca="1">IFERROR(__xludf.DUMMYFUNCTION("""COMPUTED_VALUE"""),"")</f>
        <v/>
      </c>
      <c r="F345" t="str">
        <f ca="1">IFERROR(__xludf.DUMMYFUNCTION("""COMPUTED_VALUE"""),"")</f>
        <v/>
      </c>
    </row>
    <row r="346" spans="1:6" ht="12.75">
      <c r="A346" t="str">
        <f ca="1">IFERROR(__xludf.DUMMYFUNCTION("""COMPUTED_VALUE"""),"")</f>
        <v/>
      </c>
      <c r="B346" t="str">
        <f ca="1">IFERROR(__xludf.DUMMYFUNCTION("""COMPUTED_VALUE"""),"")</f>
        <v/>
      </c>
      <c r="C346" t="str">
        <f ca="1">IFERROR(__xludf.DUMMYFUNCTION("""COMPUTED_VALUE"""),"")</f>
        <v/>
      </c>
      <c r="D346" t="str">
        <f ca="1">IFERROR(__xludf.DUMMYFUNCTION("""COMPUTED_VALUE"""),"")</f>
        <v/>
      </c>
      <c r="E346" t="str">
        <f ca="1">IFERROR(__xludf.DUMMYFUNCTION("""COMPUTED_VALUE"""),"")</f>
        <v/>
      </c>
      <c r="F346" t="str">
        <f ca="1">IFERROR(__xludf.DUMMYFUNCTION("""COMPUTED_VALUE"""),"")</f>
        <v/>
      </c>
    </row>
    <row r="347" spans="1:6" ht="12.75">
      <c r="A347" t="str">
        <f ca="1">IFERROR(__xludf.DUMMYFUNCTION("""COMPUTED_VALUE"""),"")</f>
        <v/>
      </c>
      <c r="B347" t="str">
        <f ca="1">IFERROR(__xludf.DUMMYFUNCTION("""COMPUTED_VALUE"""),"")</f>
        <v/>
      </c>
      <c r="C347" t="str">
        <f ca="1">IFERROR(__xludf.DUMMYFUNCTION("""COMPUTED_VALUE"""),"")</f>
        <v/>
      </c>
      <c r="D347" t="str">
        <f ca="1">IFERROR(__xludf.DUMMYFUNCTION("""COMPUTED_VALUE"""),"")</f>
        <v/>
      </c>
      <c r="E347" t="str">
        <f ca="1">IFERROR(__xludf.DUMMYFUNCTION("""COMPUTED_VALUE"""),"")</f>
        <v/>
      </c>
      <c r="F347" t="str">
        <f ca="1">IFERROR(__xludf.DUMMYFUNCTION("""COMPUTED_VALUE"""),"")</f>
        <v/>
      </c>
    </row>
    <row r="348" spans="1:6" ht="12.75">
      <c r="A348" t="str">
        <f ca="1">IFERROR(__xludf.DUMMYFUNCTION("""COMPUTED_VALUE"""),"")</f>
        <v/>
      </c>
      <c r="B348" t="str">
        <f ca="1">IFERROR(__xludf.DUMMYFUNCTION("""COMPUTED_VALUE"""),"")</f>
        <v/>
      </c>
      <c r="C348" t="str">
        <f ca="1">IFERROR(__xludf.DUMMYFUNCTION("""COMPUTED_VALUE"""),"")</f>
        <v/>
      </c>
      <c r="D348" t="str">
        <f ca="1">IFERROR(__xludf.DUMMYFUNCTION("""COMPUTED_VALUE"""),"")</f>
        <v/>
      </c>
      <c r="E348" t="str">
        <f ca="1">IFERROR(__xludf.DUMMYFUNCTION("""COMPUTED_VALUE"""),"")</f>
        <v/>
      </c>
      <c r="F348" t="str">
        <f ca="1">IFERROR(__xludf.DUMMYFUNCTION("""COMPUTED_VALUE"""),"")</f>
        <v/>
      </c>
    </row>
    <row r="349" spans="1:6" ht="12.75">
      <c r="A349" t="str">
        <f ca="1">IFERROR(__xludf.DUMMYFUNCTION("""COMPUTED_VALUE"""),"")</f>
        <v/>
      </c>
      <c r="B349" t="str">
        <f ca="1">IFERROR(__xludf.DUMMYFUNCTION("""COMPUTED_VALUE"""),"")</f>
        <v/>
      </c>
      <c r="C349" t="str">
        <f ca="1">IFERROR(__xludf.DUMMYFUNCTION("""COMPUTED_VALUE"""),"")</f>
        <v/>
      </c>
      <c r="D349" t="str">
        <f ca="1">IFERROR(__xludf.DUMMYFUNCTION("""COMPUTED_VALUE"""),"")</f>
        <v/>
      </c>
      <c r="E349" t="str">
        <f ca="1">IFERROR(__xludf.DUMMYFUNCTION("""COMPUTED_VALUE"""),"")</f>
        <v/>
      </c>
      <c r="F349" t="str">
        <f ca="1">IFERROR(__xludf.DUMMYFUNCTION("""COMPUTED_VALUE"""),"")</f>
        <v/>
      </c>
    </row>
    <row r="350" spans="1:6" ht="12.75">
      <c r="A350" t="str">
        <f ca="1">IFERROR(__xludf.DUMMYFUNCTION("""COMPUTED_VALUE"""),"")</f>
        <v/>
      </c>
      <c r="B350" t="str">
        <f ca="1">IFERROR(__xludf.DUMMYFUNCTION("""COMPUTED_VALUE"""),"")</f>
        <v/>
      </c>
      <c r="C350" t="str">
        <f ca="1">IFERROR(__xludf.DUMMYFUNCTION("""COMPUTED_VALUE"""),"")</f>
        <v/>
      </c>
      <c r="D350" t="str">
        <f ca="1">IFERROR(__xludf.DUMMYFUNCTION("""COMPUTED_VALUE"""),"")</f>
        <v/>
      </c>
      <c r="E350" t="str">
        <f ca="1">IFERROR(__xludf.DUMMYFUNCTION("""COMPUTED_VALUE"""),"")</f>
        <v/>
      </c>
      <c r="F350" t="str">
        <f ca="1">IFERROR(__xludf.DUMMYFUNCTION("""COMPUTED_VALUE"""),"")</f>
        <v/>
      </c>
    </row>
    <row r="351" spans="1:6" ht="12.75">
      <c r="A351" t="str">
        <f ca="1">IFERROR(__xludf.DUMMYFUNCTION("""COMPUTED_VALUE"""),"")</f>
        <v/>
      </c>
      <c r="B351" t="str">
        <f ca="1">IFERROR(__xludf.DUMMYFUNCTION("""COMPUTED_VALUE"""),"")</f>
        <v/>
      </c>
      <c r="C351" t="str">
        <f ca="1">IFERROR(__xludf.DUMMYFUNCTION("""COMPUTED_VALUE"""),"")</f>
        <v/>
      </c>
      <c r="D351" t="str">
        <f ca="1">IFERROR(__xludf.DUMMYFUNCTION("""COMPUTED_VALUE"""),"")</f>
        <v/>
      </c>
      <c r="E351" t="str">
        <f ca="1">IFERROR(__xludf.DUMMYFUNCTION("""COMPUTED_VALUE"""),"")</f>
        <v/>
      </c>
      <c r="F351" t="str">
        <f ca="1">IFERROR(__xludf.DUMMYFUNCTION("""COMPUTED_VALUE"""),"")</f>
        <v/>
      </c>
    </row>
    <row r="352" spans="1:6" ht="12.75">
      <c r="A352" t="str">
        <f ca="1">IFERROR(__xludf.DUMMYFUNCTION("""COMPUTED_VALUE"""),"")</f>
        <v/>
      </c>
      <c r="B352" t="str">
        <f ca="1">IFERROR(__xludf.DUMMYFUNCTION("""COMPUTED_VALUE"""),"")</f>
        <v/>
      </c>
      <c r="C352" t="str">
        <f ca="1">IFERROR(__xludf.DUMMYFUNCTION("""COMPUTED_VALUE"""),"")</f>
        <v/>
      </c>
      <c r="D352" t="str">
        <f ca="1">IFERROR(__xludf.DUMMYFUNCTION("""COMPUTED_VALUE"""),"")</f>
        <v/>
      </c>
      <c r="E352" t="str">
        <f ca="1">IFERROR(__xludf.DUMMYFUNCTION("""COMPUTED_VALUE"""),"")</f>
        <v/>
      </c>
      <c r="F352" t="str">
        <f ca="1">IFERROR(__xludf.DUMMYFUNCTION("""COMPUTED_VALUE"""),"")</f>
        <v/>
      </c>
    </row>
    <row r="353" spans="1:6" ht="12.75">
      <c r="A353" t="str">
        <f ca="1">IFERROR(__xludf.DUMMYFUNCTION("""COMPUTED_VALUE"""),"")</f>
        <v/>
      </c>
      <c r="B353" t="str">
        <f ca="1">IFERROR(__xludf.DUMMYFUNCTION("""COMPUTED_VALUE"""),"")</f>
        <v/>
      </c>
      <c r="C353" t="str">
        <f ca="1">IFERROR(__xludf.DUMMYFUNCTION("""COMPUTED_VALUE"""),"")</f>
        <v/>
      </c>
      <c r="D353" t="str">
        <f ca="1">IFERROR(__xludf.DUMMYFUNCTION("""COMPUTED_VALUE"""),"")</f>
        <v/>
      </c>
      <c r="E353" t="str">
        <f ca="1">IFERROR(__xludf.DUMMYFUNCTION("""COMPUTED_VALUE"""),"")</f>
        <v/>
      </c>
      <c r="F353" t="str">
        <f ca="1">IFERROR(__xludf.DUMMYFUNCTION("""COMPUTED_VALUE"""),"")</f>
        <v/>
      </c>
    </row>
    <row r="354" spans="1:6" ht="12.75">
      <c r="A354" t="str">
        <f ca="1">IFERROR(__xludf.DUMMYFUNCTION("""COMPUTED_VALUE"""),"")</f>
        <v/>
      </c>
      <c r="B354" t="str">
        <f ca="1">IFERROR(__xludf.DUMMYFUNCTION("""COMPUTED_VALUE"""),"")</f>
        <v/>
      </c>
      <c r="C354" t="str">
        <f ca="1">IFERROR(__xludf.DUMMYFUNCTION("""COMPUTED_VALUE"""),"")</f>
        <v/>
      </c>
      <c r="D354" t="str">
        <f ca="1">IFERROR(__xludf.DUMMYFUNCTION("""COMPUTED_VALUE"""),"")</f>
        <v/>
      </c>
      <c r="E354" t="str">
        <f ca="1">IFERROR(__xludf.DUMMYFUNCTION("""COMPUTED_VALUE"""),"")</f>
        <v/>
      </c>
      <c r="F354" t="str">
        <f ca="1">IFERROR(__xludf.DUMMYFUNCTION("""COMPUTED_VALUE"""),"")</f>
        <v/>
      </c>
    </row>
    <row r="355" spans="1:6" ht="12.75">
      <c r="A355" t="str">
        <f ca="1">IFERROR(__xludf.DUMMYFUNCTION("""COMPUTED_VALUE"""),"")</f>
        <v/>
      </c>
      <c r="B355" t="str">
        <f ca="1">IFERROR(__xludf.DUMMYFUNCTION("""COMPUTED_VALUE"""),"")</f>
        <v/>
      </c>
      <c r="C355" t="str">
        <f ca="1">IFERROR(__xludf.DUMMYFUNCTION("""COMPUTED_VALUE"""),"")</f>
        <v/>
      </c>
      <c r="D355" t="str">
        <f ca="1">IFERROR(__xludf.DUMMYFUNCTION("""COMPUTED_VALUE"""),"")</f>
        <v/>
      </c>
      <c r="E355" t="str">
        <f ca="1">IFERROR(__xludf.DUMMYFUNCTION("""COMPUTED_VALUE"""),"")</f>
        <v/>
      </c>
      <c r="F355" t="str">
        <f ca="1">IFERROR(__xludf.DUMMYFUNCTION("""COMPUTED_VALUE"""),"")</f>
        <v/>
      </c>
    </row>
    <row r="356" spans="1:6" ht="12.75">
      <c r="A356" t="str">
        <f ca="1">IFERROR(__xludf.DUMMYFUNCTION("""COMPUTED_VALUE"""),"")</f>
        <v/>
      </c>
      <c r="B356" t="str">
        <f ca="1">IFERROR(__xludf.DUMMYFUNCTION("""COMPUTED_VALUE"""),"")</f>
        <v/>
      </c>
      <c r="C356" t="str">
        <f ca="1">IFERROR(__xludf.DUMMYFUNCTION("""COMPUTED_VALUE"""),"")</f>
        <v/>
      </c>
      <c r="D356" t="str">
        <f ca="1">IFERROR(__xludf.DUMMYFUNCTION("""COMPUTED_VALUE"""),"")</f>
        <v/>
      </c>
      <c r="E356" t="str">
        <f ca="1">IFERROR(__xludf.DUMMYFUNCTION("""COMPUTED_VALUE"""),"")</f>
        <v/>
      </c>
      <c r="F356" t="str">
        <f ca="1">IFERROR(__xludf.DUMMYFUNCTION("""COMPUTED_VALUE"""),"")</f>
        <v/>
      </c>
    </row>
    <row r="357" spans="1:6" ht="12.75">
      <c r="A357" t="str">
        <f ca="1">IFERROR(__xludf.DUMMYFUNCTION("""COMPUTED_VALUE"""),"")</f>
        <v/>
      </c>
      <c r="B357" t="str">
        <f ca="1">IFERROR(__xludf.DUMMYFUNCTION("""COMPUTED_VALUE"""),"")</f>
        <v/>
      </c>
      <c r="C357" t="str">
        <f ca="1">IFERROR(__xludf.DUMMYFUNCTION("""COMPUTED_VALUE"""),"")</f>
        <v/>
      </c>
      <c r="D357" t="str">
        <f ca="1">IFERROR(__xludf.DUMMYFUNCTION("""COMPUTED_VALUE"""),"")</f>
        <v/>
      </c>
      <c r="E357" t="str">
        <f ca="1">IFERROR(__xludf.DUMMYFUNCTION("""COMPUTED_VALUE"""),"")</f>
        <v/>
      </c>
      <c r="F357" t="str">
        <f ca="1">IFERROR(__xludf.DUMMYFUNCTION("""COMPUTED_VALUE"""),"")</f>
        <v/>
      </c>
    </row>
    <row r="358" spans="1:6" ht="12.75">
      <c r="A358" t="str">
        <f ca="1">IFERROR(__xludf.DUMMYFUNCTION("""COMPUTED_VALUE"""),"")</f>
        <v/>
      </c>
      <c r="B358" t="str">
        <f ca="1">IFERROR(__xludf.DUMMYFUNCTION("""COMPUTED_VALUE"""),"")</f>
        <v/>
      </c>
      <c r="C358" t="str">
        <f ca="1">IFERROR(__xludf.DUMMYFUNCTION("""COMPUTED_VALUE"""),"")</f>
        <v/>
      </c>
      <c r="D358" t="str">
        <f ca="1">IFERROR(__xludf.DUMMYFUNCTION("""COMPUTED_VALUE"""),"")</f>
        <v/>
      </c>
      <c r="E358" t="str">
        <f ca="1">IFERROR(__xludf.DUMMYFUNCTION("""COMPUTED_VALUE"""),"")</f>
        <v/>
      </c>
      <c r="F358" t="str">
        <f ca="1">IFERROR(__xludf.DUMMYFUNCTION("""COMPUTED_VALUE"""),"")</f>
        <v/>
      </c>
    </row>
    <row r="359" spans="1:6" ht="12.75">
      <c r="A359" t="str">
        <f ca="1">IFERROR(__xludf.DUMMYFUNCTION("""COMPUTED_VALUE"""),"")</f>
        <v/>
      </c>
      <c r="B359" t="str">
        <f ca="1">IFERROR(__xludf.DUMMYFUNCTION("""COMPUTED_VALUE"""),"")</f>
        <v/>
      </c>
      <c r="C359" t="str">
        <f ca="1">IFERROR(__xludf.DUMMYFUNCTION("""COMPUTED_VALUE"""),"")</f>
        <v/>
      </c>
      <c r="D359" t="str">
        <f ca="1">IFERROR(__xludf.DUMMYFUNCTION("""COMPUTED_VALUE"""),"")</f>
        <v/>
      </c>
      <c r="E359" t="str">
        <f ca="1">IFERROR(__xludf.DUMMYFUNCTION("""COMPUTED_VALUE"""),"")</f>
        <v/>
      </c>
      <c r="F359" t="str">
        <f ca="1">IFERROR(__xludf.DUMMYFUNCTION("""COMPUTED_VALUE"""),"")</f>
        <v/>
      </c>
    </row>
    <row r="360" spans="1:6" ht="12.75">
      <c r="A360" t="str">
        <f ca="1">IFERROR(__xludf.DUMMYFUNCTION("""COMPUTED_VALUE"""),"")</f>
        <v/>
      </c>
      <c r="B360" t="str">
        <f ca="1">IFERROR(__xludf.DUMMYFUNCTION("""COMPUTED_VALUE"""),"")</f>
        <v/>
      </c>
      <c r="C360" t="str">
        <f ca="1">IFERROR(__xludf.DUMMYFUNCTION("""COMPUTED_VALUE"""),"")</f>
        <v/>
      </c>
      <c r="D360" t="str">
        <f ca="1">IFERROR(__xludf.DUMMYFUNCTION("""COMPUTED_VALUE"""),"")</f>
        <v/>
      </c>
      <c r="E360" t="str">
        <f ca="1">IFERROR(__xludf.DUMMYFUNCTION("""COMPUTED_VALUE"""),"")</f>
        <v/>
      </c>
      <c r="F360" t="str">
        <f ca="1">IFERROR(__xludf.DUMMYFUNCTION("""COMPUTED_VALUE"""),"")</f>
        <v/>
      </c>
    </row>
    <row r="361" spans="1:6" ht="12.75">
      <c r="A361" t="str">
        <f ca="1">IFERROR(__xludf.DUMMYFUNCTION("""COMPUTED_VALUE"""),"")</f>
        <v/>
      </c>
      <c r="B361" t="str">
        <f ca="1">IFERROR(__xludf.DUMMYFUNCTION("""COMPUTED_VALUE"""),"")</f>
        <v/>
      </c>
      <c r="C361" t="str">
        <f ca="1">IFERROR(__xludf.DUMMYFUNCTION("""COMPUTED_VALUE"""),"")</f>
        <v/>
      </c>
      <c r="D361" t="str">
        <f ca="1">IFERROR(__xludf.DUMMYFUNCTION("""COMPUTED_VALUE"""),"")</f>
        <v/>
      </c>
      <c r="E361" t="str">
        <f ca="1">IFERROR(__xludf.DUMMYFUNCTION("""COMPUTED_VALUE"""),"")</f>
        <v/>
      </c>
      <c r="F361" t="str">
        <f ca="1">IFERROR(__xludf.DUMMYFUNCTION("""COMPUTED_VALUE"""),"")</f>
        <v/>
      </c>
    </row>
    <row r="362" spans="1:6" ht="12.75">
      <c r="A362" t="str">
        <f ca="1">IFERROR(__xludf.DUMMYFUNCTION("""COMPUTED_VALUE"""),"")</f>
        <v/>
      </c>
      <c r="B362" t="str">
        <f ca="1">IFERROR(__xludf.DUMMYFUNCTION("""COMPUTED_VALUE"""),"")</f>
        <v/>
      </c>
      <c r="C362" t="str">
        <f ca="1">IFERROR(__xludf.DUMMYFUNCTION("""COMPUTED_VALUE"""),"")</f>
        <v/>
      </c>
      <c r="D362" t="str">
        <f ca="1">IFERROR(__xludf.DUMMYFUNCTION("""COMPUTED_VALUE"""),"")</f>
        <v/>
      </c>
      <c r="E362" t="str">
        <f ca="1">IFERROR(__xludf.DUMMYFUNCTION("""COMPUTED_VALUE"""),"")</f>
        <v/>
      </c>
      <c r="F362" t="str">
        <f ca="1">IFERROR(__xludf.DUMMYFUNCTION("""COMPUTED_VALUE"""),"")</f>
        <v/>
      </c>
    </row>
    <row r="363" spans="1:6" ht="12.75">
      <c r="A363" t="str">
        <f ca="1">IFERROR(__xludf.DUMMYFUNCTION("""COMPUTED_VALUE"""),"")</f>
        <v/>
      </c>
      <c r="B363" t="str">
        <f ca="1">IFERROR(__xludf.DUMMYFUNCTION("""COMPUTED_VALUE"""),"")</f>
        <v/>
      </c>
      <c r="C363" t="str">
        <f ca="1">IFERROR(__xludf.DUMMYFUNCTION("""COMPUTED_VALUE"""),"")</f>
        <v/>
      </c>
      <c r="D363" t="str">
        <f ca="1">IFERROR(__xludf.DUMMYFUNCTION("""COMPUTED_VALUE"""),"")</f>
        <v/>
      </c>
      <c r="E363" t="str">
        <f ca="1">IFERROR(__xludf.DUMMYFUNCTION("""COMPUTED_VALUE"""),"")</f>
        <v/>
      </c>
      <c r="F363" t="str">
        <f ca="1">IFERROR(__xludf.DUMMYFUNCTION("""COMPUTED_VALUE"""),"")</f>
        <v/>
      </c>
    </row>
    <row r="364" spans="1:6" ht="12.75">
      <c r="A364" t="str">
        <f ca="1">IFERROR(__xludf.DUMMYFUNCTION("""COMPUTED_VALUE"""),"")</f>
        <v/>
      </c>
      <c r="B364" t="str">
        <f ca="1">IFERROR(__xludf.DUMMYFUNCTION("""COMPUTED_VALUE"""),"")</f>
        <v/>
      </c>
      <c r="C364" t="str">
        <f ca="1">IFERROR(__xludf.DUMMYFUNCTION("""COMPUTED_VALUE"""),"")</f>
        <v/>
      </c>
      <c r="D364" t="str">
        <f ca="1">IFERROR(__xludf.DUMMYFUNCTION("""COMPUTED_VALUE"""),"")</f>
        <v/>
      </c>
      <c r="E364" t="str">
        <f ca="1">IFERROR(__xludf.DUMMYFUNCTION("""COMPUTED_VALUE"""),"")</f>
        <v/>
      </c>
      <c r="F364" t="str">
        <f ca="1">IFERROR(__xludf.DUMMYFUNCTION("""COMPUTED_VALUE"""),"")</f>
        <v/>
      </c>
    </row>
    <row r="365" spans="1:6" ht="12.75">
      <c r="A365" t="str">
        <f ca="1">IFERROR(__xludf.DUMMYFUNCTION("""COMPUTED_VALUE"""),"")</f>
        <v/>
      </c>
      <c r="B365" t="str">
        <f ca="1">IFERROR(__xludf.DUMMYFUNCTION("""COMPUTED_VALUE"""),"")</f>
        <v/>
      </c>
      <c r="C365" t="str">
        <f ca="1">IFERROR(__xludf.DUMMYFUNCTION("""COMPUTED_VALUE"""),"")</f>
        <v/>
      </c>
      <c r="D365" t="str">
        <f ca="1">IFERROR(__xludf.DUMMYFUNCTION("""COMPUTED_VALUE"""),"")</f>
        <v/>
      </c>
      <c r="E365" t="str">
        <f ca="1">IFERROR(__xludf.DUMMYFUNCTION("""COMPUTED_VALUE"""),"")</f>
        <v/>
      </c>
      <c r="F365" t="str">
        <f ca="1">IFERROR(__xludf.DUMMYFUNCTION("""COMPUTED_VALUE"""),"")</f>
        <v/>
      </c>
    </row>
    <row r="366" spans="1:6" ht="12.75">
      <c r="A366" t="str">
        <f ca="1">IFERROR(__xludf.DUMMYFUNCTION("""COMPUTED_VALUE"""),"")</f>
        <v/>
      </c>
      <c r="B366" t="str">
        <f ca="1">IFERROR(__xludf.DUMMYFUNCTION("""COMPUTED_VALUE"""),"")</f>
        <v/>
      </c>
      <c r="C366" t="str">
        <f ca="1">IFERROR(__xludf.DUMMYFUNCTION("""COMPUTED_VALUE"""),"")</f>
        <v/>
      </c>
      <c r="D366" t="str">
        <f ca="1">IFERROR(__xludf.DUMMYFUNCTION("""COMPUTED_VALUE"""),"")</f>
        <v/>
      </c>
      <c r="E366" t="str">
        <f ca="1">IFERROR(__xludf.DUMMYFUNCTION("""COMPUTED_VALUE"""),"")</f>
        <v/>
      </c>
      <c r="F366" t="str">
        <f ca="1">IFERROR(__xludf.DUMMYFUNCTION("""COMPUTED_VALUE"""),"")</f>
        <v/>
      </c>
    </row>
    <row r="367" spans="1:6" ht="12.75">
      <c r="A367" t="str">
        <f ca="1">IFERROR(__xludf.DUMMYFUNCTION("""COMPUTED_VALUE"""),"")</f>
        <v/>
      </c>
      <c r="B367" t="str">
        <f ca="1">IFERROR(__xludf.DUMMYFUNCTION("""COMPUTED_VALUE"""),"")</f>
        <v/>
      </c>
      <c r="C367" t="str">
        <f ca="1">IFERROR(__xludf.DUMMYFUNCTION("""COMPUTED_VALUE"""),"")</f>
        <v/>
      </c>
      <c r="D367" t="str">
        <f ca="1">IFERROR(__xludf.DUMMYFUNCTION("""COMPUTED_VALUE"""),"")</f>
        <v/>
      </c>
      <c r="E367" t="str">
        <f ca="1">IFERROR(__xludf.DUMMYFUNCTION("""COMPUTED_VALUE"""),"")</f>
        <v/>
      </c>
      <c r="F367" t="str">
        <f ca="1">IFERROR(__xludf.DUMMYFUNCTION("""COMPUTED_VALUE"""),"")</f>
        <v/>
      </c>
    </row>
    <row r="368" spans="1:6" ht="12.75">
      <c r="A368" t="str">
        <f ca="1">IFERROR(__xludf.DUMMYFUNCTION("""COMPUTED_VALUE"""),"")</f>
        <v/>
      </c>
      <c r="B368" t="str">
        <f ca="1">IFERROR(__xludf.DUMMYFUNCTION("""COMPUTED_VALUE"""),"")</f>
        <v/>
      </c>
      <c r="C368" t="str">
        <f ca="1">IFERROR(__xludf.DUMMYFUNCTION("""COMPUTED_VALUE"""),"")</f>
        <v/>
      </c>
      <c r="D368" t="str">
        <f ca="1">IFERROR(__xludf.DUMMYFUNCTION("""COMPUTED_VALUE"""),"")</f>
        <v/>
      </c>
      <c r="E368" t="str">
        <f ca="1">IFERROR(__xludf.DUMMYFUNCTION("""COMPUTED_VALUE"""),"")</f>
        <v/>
      </c>
      <c r="F368" t="str">
        <f ca="1">IFERROR(__xludf.DUMMYFUNCTION("""COMPUTED_VALUE"""),"")</f>
        <v/>
      </c>
    </row>
    <row r="369" spans="1:6" ht="12.75">
      <c r="A369" t="str">
        <f ca="1">IFERROR(__xludf.DUMMYFUNCTION("""COMPUTED_VALUE"""),"")</f>
        <v/>
      </c>
      <c r="B369" t="str">
        <f ca="1">IFERROR(__xludf.DUMMYFUNCTION("""COMPUTED_VALUE"""),"")</f>
        <v/>
      </c>
      <c r="C369" t="str">
        <f ca="1">IFERROR(__xludf.DUMMYFUNCTION("""COMPUTED_VALUE"""),"")</f>
        <v/>
      </c>
      <c r="D369" t="str">
        <f ca="1">IFERROR(__xludf.DUMMYFUNCTION("""COMPUTED_VALUE"""),"")</f>
        <v/>
      </c>
      <c r="E369" t="str">
        <f ca="1">IFERROR(__xludf.DUMMYFUNCTION("""COMPUTED_VALUE"""),"")</f>
        <v/>
      </c>
      <c r="F369" t="str">
        <f ca="1">IFERROR(__xludf.DUMMYFUNCTION("""COMPUTED_VALUE"""),"")</f>
        <v/>
      </c>
    </row>
    <row r="370" spans="1:6" ht="12.75">
      <c r="A370" t="str">
        <f ca="1">IFERROR(__xludf.DUMMYFUNCTION("""COMPUTED_VALUE"""),"")</f>
        <v/>
      </c>
      <c r="B370" t="str">
        <f ca="1">IFERROR(__xludf.DUMMYFUNCTION("""COMPUTED_VALUE"""),"")</f>
        <v/>
      </c>
      <c r="C370" t="str">
        <f ca="1">IFERROR(__xludf.DUMMYFUNCTION("""COMPUTED_VALUE"""),"")</f>
        <v/>
      </c>
      <c r="D370" t="str">
        <f ca="1">IFERROR(__xludf.DUMMYFUNCTION("""COMPUTED_VALUE"""),"")</f>
        <v/>
      </c>
      <c r="E370" t="str">
        <f ca="1">IFERROR(__xludf.DUMMYFUNCTION("""COMPUTED_VALUE"""),"")</f>
        <v/>
      </c>
      <c r="F370" t="str">
        <f ca="1">IFERROR(__xludf.DUMMYFUNCTION("""COMPUTED_VALUE"""),"")</f>
        <v/>
      </c>
    </row>
    <row r="371" spans="1:6" ht="12.75">
      <c r="A371" t="str">
        <f ca="1">IFERROR(__xludf.DUMMYFUNCTION("""COMPUTED_VALUE"""),"")</f>
        <v/>
      </c>
      <c r="B371" t="str">
        <f ca="1">IFERROR(__xludf.DUMMYFUNCTION("""COMPUTED_VALUE"""),"")</f>
        <v/>
      </c>
      <c r="C371" t="str">
        <f ca="1">IFERROR(__xludf.DUMMYFUNCTION("""COMPUTED_VALUE"""),"")</f>
        <v/>
      </c>
      <c r="D371" t="str">
        <f ca="1">IFERROR(__xludf.DUMMYFUNCTION("""COMPUTED_VALUE"""),"")</f>
        <v/>
      </c>
      <c r="E371" t="str">
        <f ca="1">IFERROR(__xludf.DUMMYFUNCTION("""COMPUTED_VALUE"""),"")</f>
        <v/>
      </c>
      <c r="F371" t="str">
        <f ca="1">IFERROR(__xludf.DUMMYFUNCTION("""COMPUTED_VALUE"""),"")</f>
        <v/>
      </c>
    </row>
    <row r="372" spans="1:6" ht="12.75">
      <c r="A372" t="str">
        <f ca="1">IFERROR(__xludf.DUMMYFUNCTION("""COMPUTED_VALUE"""),"")</f>
        <v/>
      </c>
      <c r="B372" t="str">
        <f ca="1">IFERROR(__xludf.DUMMYFUNCTION("""COMPUTED_VALUE"""),"")</f>
        <v/>
      </c>
      <c r="C372" t="str">
        <f ca="1">IFERROR(__xludf.DUMMYFUNCTION("""COMPUTED_VALUE"""),"")</f>
        <v/>
      </c>
      <c r="D372" t="str">
        <f ca="1">IFERROR(__xludf.DUMMYFUNCTION("""COMPUTED_VALUE"""),"")</f>
        <v/>
      </c>
      <c r="E372" t="str">
        <f ca="1">IFERROR(__xludf.DUMMYFUNCTION("""COMPUTED_VALUE"""),"")</f>
        <v/>
      </c>
      <c r="F372" t="str">
        <f ca="1">IFERROR(__xludf.DUMMYFUNCTION("""COMPUTED_VALUE"""),"")</f>
        <v/>
      </c>
    </row>
    <row r="373" spans="1:6" ht="12.75">
      <c r="A373" t="str">
        <f ca="1">IFERROR(__xludf.DUMMYFUNCTION("""COMPUTED_VALUE"""),"")</f>
        <v/>
      </c>
      <c r="B373" t="str">
        <f ca="1">IFERROR(__xludf.DUMMYFUNCTION("""COMPUTED_VALUE"""),"")</f>
        <v/>
      </c>
      <c r="C373" t="str">
        <f ca="1">IFERROR(__xludf.DUMMYFUNCTION("""COMPUTED_VALUE"""),"")</f>
        <v/>
      </c>
      <c r="D373" t="str">
        <f ca="1">IFERROR(__xludf.DUMMYFUNCTION("""COMPUTED_VALUE"""),"")</f>
        <v/>
      </c>
      <c r="E373" t="str">
        <f ca="1">IFERROR(__xludf.DUMMYFUNCTION("""COMPUTED_VALUE"""),"")</f>
        <v/>
      </c>
      <c r="F373" t="str">
        <f ca="1">IFERROR(__xludf.DUMMYFUNCTION("""COMPUTED_VALUE"""),"")</f>
        <v/>
      </c>
    </row>
    <row r="374" spans="1:6" ht="12.75">
      <c r="A374" t="str">
        <f ca="1">IFERROR(__xludf.DUMMYFUNCTION("""COMPUTED_VALUE"""),"")</f>
        <v/>
      </c>
      <c r="B374" t="str">
        <f ca="1">IFERROR(__xludf.DUMMYFUNCTION("""COMPUTED_VALUE"""),"")</f>
        <v/>
      </c>
      <c r="C374" t="str">
        <f ca="1">IFERROR(__xludf.DUMMYFUNCTION("""COMPUTED_VALUE"""),"")</f>
        <v/>
      </c>
      <c r="D374" t="str">
        <f ca="1">IFERROR(__xludf.DUMMYFUNCTION("""COMPUTED_VALUE"""),"")</f>
        <v/>
      </c>
      <c r="E374" t="str">
        <f ca="1">IFERROR(__xludf.DUMMYFUNCTION("""COMPUTED_VALUE"""),"")</f>
        <v/>
      </c>
      <c r="F374" t="str">
        <f ca="1">IFERROR(__xludf.DUMMYFUNCTION("""COMPUTED_VALUE"""),"")</f>
        <v/>
      </c>
    </row>
    <row r="375" spans="1:6" ht="12.75">
      <c r="A375" t="str">
        <f ca="1">IFERROR(__xludf.DUMMYFUNCTION("""COMPUTED_VALUE"""),"")</f>
        <v/>
      </c>
      <c r="B375" t="str">
        <f ca="1">IFERROR(__xludf.DUMMYFUNCTION("""COMPUTED_VALUE"""),"")</f>
        <v/>
      </c>
      <c r="C375" t="str">
        <f ca="1">IFERROR(__xludf.DUMMYFUNCTION("""COMPUTED_VALUE"""),"")</f>
        <v/>
      </c>
      <c r="D375" t="str">
        <f ca="1">IFERROR(__xludf.DUMMYFUNCTION("""COMPUTED_VALUE"""),"")</f>
        <v/>
      </c>
      <c r="E375" t="str">
        <f ca="1">IFERROR(__xludf.DUMMYFUNCTION("""COMPUTED_VALUE"""),"")</f>
        <v/>
      </c>
      <c r="F375" t="str">
        <f ca="1">IFERROR(__xludf.DUMMYFUNCTION("""COMPUTED_VALUE"""),"")</f>
        <v/>
      </c>
    </row>
    <row r="376" spans="1:6" ht="12.75">
      <c r="A376" t="str">
        <f ca="1">IFERROR(__xludf.DUMMYFUNCTION("""COMPUTED_VALUE"""),"")</f>
        <v/>
      </c>
      <c r="B376" t="str">
        <f ca="1">IFERROR(__xludf.DUMMYFUNCTION("""COMPUTED_VALUE"""),"")</f>
        <v/>
      </c>
      <c r="C376" t="str">
        <f ca="1">IFERROR(__xludf.DUMMYFUNCTION("""COMPUTED_VALUE"""),"")</f>
        <v/>
      </c>
      <c r="D376" t="str">
        <f ca="1">IFERROR(__xludf.DUMMYFUNCTION("""COMPUTED_VALUE"""),"")</f>
        <v/>
      </c>
      <c r="E376" t="str">
        <f ca="1">IFERROR(__xludf.DUMMYFUNCTION("""COMPUTED_VALUE"""),"")</f>
        <v/>
      </c>
      <c r="F376" t="str">
        <f ca="1">IFERROR(__xludf.DUMMYFUNCTION("""COMPUTED_VALUE"""),"")</f>
        <v/>
      </c>
    </row>
    <row r="377" spans="1:6" ht="12.75">
      <c r="A377" t="str">
        <f ca="1">IFERROR(__xludf.DUMMYFUNCTION("""COMPUTED_VALUE"""),"")</f>
        <v/>
      </c>
      <c r="B377" t="str">
        <f ca="1">IFERROR(__xludf.DUMMYFUNCTION("""COMPUTED_VALUE"""),"")</f>
        <v/>
      </c>
      <c r="C377" t="str">
        <f ca="1">IFERROR(__xludf.DUMMYFUNCTION("""COMPUTED_VALUE"""),"")</f>
        <v/>
      </c>
      <c r="D377" t="str">
        <f ca="1">IFERROR(__xludf.DUMMYFUNCTION("""COMPUTED_VALUE"""),"")</f>
        <v/>
      </c>
      <c r="E377" t="str">
        <f ca="1">IFERROR(__xludf.DUMMYFUNCTION("""COMPUTED_VALUE"""),"")</f>
        <v/>
      </c>
      <c r="F377" t="str">
        <f ca="1">IFERROR(__xludf.DUMMYFUNCTION("""COMPUTED_VALUE"""),"")</f>
        <v/>
      </c>
    </row>
    <row r="378" spans="1:6" ht="12.75">
      <c r="A378" t="str">
        <f ca="1">IFERROR(__xludf.DUMMYFUNCTION("""COMPUTED_VALUE"""),"")</f>
        <v/>
      </c>
      <c r="B378" t="str">
        <f ca="1">IFERROR(__xludf.DUMMYFUNCTION("""COMPUTED_VALUE"""),"")</f>
        <v/>
      </c>
      <c r="C378" t="str">
        <f ca="1">IFERROR(__xludf.DUMMYFUNCTION("""COMPUTED_VALUE"""),"")</f>
        <v/>
      </c>
      <c r="D378" t="str">
        <f ca="1">IFERROR(__xludf.DUMMYFUNCTION("""COMPUTED_VALUE"""),"")</f>
        <v/>
      </c>
      <c r="E378" t="str">
        <f ca="1">IFERROR(__xludf.DUMMYFUNCTION("""COMPUTED_VALUE"""),"")</f>
        <v/>
      </c>
      <c r="F378" t="str">
        <f ca="1">IFERROR(__xludf.DUMMYFUNCTION("""COMPUTED_VALUE"""),"")</f>
        <v/>
      </c>
    </row>
    <row r="379" spans="1:6" ht="12.75">
      <c r="A379" t="str">
        <f ca="1">IFERROR(__xludf.DUMMYFUNCTION("""COMPUTED_VALUE"""),"")</f>
        <v/>
      </c>
      <c r="B379" t="str">
        <f ca="1">IFERROR(__xludf.DUMMYFUNCTION("""COMPUTED_VALUE"""),"")</f>
        <v/>
      </c>
      <c r="C379" t="str">
        <f ca="1">IFERROR(__xludf.DUMMYFUNCTION("""COMPUTED_VALUE"""),"")</f>
        <v/>
      </c>
      <c r="D379" t="str">
        <f ca="1">IFERROR(__xludf.DUMMYFUNCTION("""COMPUTED_VALUE"""),"")</f>
        <v/>
      </c>
      <c r="E379" t="str">
        <f ca="1">IFERROR(__xludf.DUMMYFUNCTION("""COMPUTED_VALUE"""),"")</f>
        <v/>
      </c>
      <c r="F379" t="str">
        <f ca="1">IFERROR(__xludf.DUMMYFUNCTION("""COMPUTED_VALUE"""),"")</f>
        <v/>
      </c>
    </row>
    <row r="380" spans="1:6" ht="12.75">
      <c r="A380" t="str">
        <f ca="1">IFERROR(__xludf.DUMMYFUNCTION("""COMPUTED_VALUE"""),"")</f>
        <v/>
      </c>
      <c r="B380" t="str">
        <f ca="1">IFERROR(__xludf.DUMMYFUNCTION("""COMPUTED_VALUE"""),"")</f>
        <v/>
      </c>
      <c r="C380" t="str">
        <f ca="1">IFERROR(__xludf.DUMMYFUNCTION("""COMPUTED_VALUE"""),"")</f>
        <v/>
      </c>
      <c r="D380" t="str">
        <f ca="1">IFERROR(__xludf.DUMMYFUNCTION("""COMPUTED_VALUE"""),"")</f>
        <v/>
      </c>
      <c r="E380" t="str">
        <f ca="1">IFERROR(__xludf.DUMMYFUNCTION("""COMPUTED_VALUE"""),"")</f>
        <v/>
      </c>
      <c r="F380" t="str">
        <f ca="1">IFERROR(__xludf.DUMMYFUNCTION("""COMPUTED_VALUE"""),"")</f>
        <v/>
      </c>
    </row>
    <row r="381" spans="1:6" ht="12.75">
      <c r="A381" t="str">
        <f ca="1">IFERROR(__xludf.DUMMYFUNCTION("""COMPUTED_VALUE"""),"")</f>
        <v/>
      </c>
      <c r="B381" t="str">
        <f ca="1">IFERROR(__xludf.DUMMYFUNCTION("""COMPUTED_VALUE"""),"")</f>
        <v/>
      </c>
      <c r="C381" t="str">
        <f ca="1">IFERROR(__xludf.DUMMYFUNCTION("""COMPUTED_VALUE"""),"")</f>
        <v/>
      </c>
      <c r="D381" t="str">
        <f ca="1">IFERROR(__xludf.DUMMYFUNCTION("""COMPUTED_VALUE"""),"")</f>
        <v/>
      </c>
      <c r="E381" t="str">
        <f ca="1">IFERROR(__xludf.DUMMYFUNCTION("""COMPUTED_VALUE"""),"")</f>
        <v/>
      </c>
      <c r="F381" t="str">
        <f ca="1">IFERROR(__xludf.DUMMYFUNCTION("""COMPUTED_VALUE"""),"")</f>
        <v/>
      </c>
    </row>
    <row r="382" spans="1:6" ht="12.75">
      <c r="A382" t="str">
        <f ca="1">IFERROR(__xludf.DUMMYFUNCTION("""COMPUTED_VALUE"""),"")</f>
        <v/>
      </c>
      <c r="B382" t="str">
        <f ca="1">IFERROR(__xludf.DUMMYFUNCTION("""COMPUTED_VALUE"""),"")</f>
        <v/>
      </c>
      <c r="C382" t="str">
        <f ca="1">IFERROR(__xludf.DUMMYFUNCTION("""COMPUTED_VALUE"""),"")</f>
        <v/>
      </c>
      <c r="D382" t="str">
        <f ca="1">IFERROR(__xludf.DUMMYFUNCTION("""COMPUTED_VALUE"""),"")</f>
        <v/>
      </c>
      <c r="E382" t="str">
        <f ca="1">IFERROR(__xludf.DUMMYFUNCTION("""COMPUTED_VALUE"""),"")</f>
        <v/>
      </c>
      <c r="F382" t="str">
        <f ca="1">IFERROR(__xludf.DUMMYFUNCTION("""COMPUTED_VALUE"""),"")</f>
        <v/>
      </c>
    </row>
    <row r="383" spans="1:6" ht="12.75">
      <c r="A383" t="str">
        <f ca="1">IFERROR(__xludf.DUMMYFUNCTION("""COMPUTED_VALUE"""),"")</f>
        <v/>
      </c>
      <c r="B383" t="str">
        <f ca="1">IFERROR(__xludf.DUMMYFUNCTION("""COMPUTED_VALUE"""),"")</f>
        <v/>
      </c>
      <c r="C383" t="str">
        <f ca="1">IFERROR(__xludf.DUMMYFUNCTION("""COMPUTED_VALUE"""),"")</f>
        <v/>
      </c>
      <c r="D383" t="str">
        <f ca="1">IFERROR(__xludf.DUMMYFUNCTION("""COMPUTED_VALUE"""),"")</f>
        <v/>
      </c>
      <c r="E383" t="str">
        <f ca="1">IFERROR(__xludf.DUMMYFUNCTION("""COMPUTED_VALUE"""),"")</f>
        <v/>
      </c>
      <c r="F383" t="str">
        <f ca="1">IFERROR(__xludf.DUMMYFUNCTION("""COMPUTED_VALUE"""),"")</f>
        <v/>
      </c>
    </row>
    <row r="384" spans="1:6" ht="12.75">
      <c r="A384" t="str">
        <f ca="1">IFERROR(__xludf.DUMMYFUNCTION("""COMPUTED_VALUE"""),"")</f>
        <v/>
      </c>
      <c r="B384" t="str">
        <f ca="1">IFERROR(__xludf.DUMMYFUNCTION("""COMPUTED_VALUE"""),"")</f>
        <v/>
      </c>
      <c r="C384" t="str">
        <f ca="1">IFERROR(__xludf.DUMMYFUNCTION("""COMPUTED_VALUE"""),"")</f>
        <v/>
      </c>
      <c r="D384" t="str">
        <f ca="1">IFERROR(__xludf.DUMMYFUNCTION("""COMPUTED_VALUE"""),"")</f>
        <v/>
      </c>
      <c r="E384" t="str">
        <f ca="1">IFERROR(__xludf.DUMMYFUNCTION("""COMPUTED_VALUE"""),"")</f>
        <v/>
      </c>
      <c r="F384" t="str">
        <f ca="1">IFERROR(__xludf.DUMMYFUNCTION("""COMPUTED_VALUE"""),"")</f>
        <v/>
      </c>
    </row>
    <row r="385" spans="1:6" ht="12.75">
      <c r="A385" t="str">
        <f ca="1">IFERROR(__xludf.DUMMYFUNCTION("""COMPUTED_VALUE"""),"")</f>
        <v/>
      </c>
      <c r="B385" t="str">
        <f ca="1">IFERROR(__xludf.DUMMYFUNCTION("""COMPUTED_VALUE"""),"")</f>
        <v/>
      </c>
      <c r="C385" t="str">
        <f ca="1">IFERROR(__xludf.DUMMYFUNCTION("""COMPUTED_VALUE"""),"")</f>
        <v/>
      </c>
      <c r="D385" t="str">
        <f ca="1">IFERROR(__xludf.DUMMYFUNCTION("""COMPUTED_VALUE"""),"")</f>
        <v/>
      </c>
      <c r="E385" t="str">
        <f ca="1">IFERROR(__xludf.DUMMYFUNCTION("""COMPUTED_VALUE"""),"")</f>
        <v/>
      </c>
      <c r="F385" t="str">
        <f ca="1">IFERROR(__xludf.DUMMYFUNCTION("""COMPUTED_VALUE"""),"")</f>
        <v/>
      </c>
    </row>
    <row r="386" spans="1:6" ht="12.75">
      <c r="A386" t="str">
        <f ca="1">IFERROR(__xludf.DUMMYFUNCTION("""COMPUTED_VALUE"""),"")</f>
        <v/>
      </c>
      <c r="B386" t="str">
        <f ca="1">IFERROR(__xludf.DUMMYFUNCTION("""COMPUTED_VALUE"""),"")</f>
        <v/>
      </c>
      <c r="C386" t="str">
        <f ca="1">IFERROR(__xludf.DUMMYFUNCTION("""COMPUTED_VALUE"""),"")</f>
        <v/>
      </c>
      <c r="D386" t="str">
        <f ca="1">IFERROR(__xludf.DUMMYFUNCTION("""COMPUTED_VALUE"""),"")</f>
        <v/>
      </c>
      <c r="E386" t="str">
        <f ca="1">IFERROR(__xludf.DUMMYFUNCTION("""COMPUTED_VALUE"""),"")</f>
        <v/>
      </c>
      <c r="F386" t="str">
        <f ca="1">IFERROR(__xludf.DUMMYFUNCTION("""COMPUTED_VALUE"""),"")</f>
        <v/>
      </c>
    </row>
    <row r="387" spans="1:6" ht="12.75">
      <c r="A387" t="str">
        <f ca="1">IFERROR(__xludf.DUMMYFUNCTION("""COMPUTED_VALUE"""),"")</f>
        <v/>
      </c>
      <c r="B387" t="str">
        <f ca="1">IFERROR(__xludf.DUMMYFUNCTION("""COMPUTED_VALUE"""),"")</f>
        <v/>
      </c>
      <c r="C387" t="str">
        <f ca="1">IFERROR(__xludf.DUMMYFUNCTION("""COMPUTED_VALUE"""),"")</f>
        <v/>
      </c>
      <c r="D387" t="str">
        <f ca="1">IFERROR(__xludf.DUMMYFUNCTION("""COMPUTED_VALUE"""),"")</f>
        <v/>
      </c>
      <c r="E387" t="str">
        <f ca="1">IFERROR(__xludf.DUMMYFUNCTION("""COMPUTED_VALUE"""),"")</f>
        <v/>
      </c>
      <c r="F387" t="str">
        <f ca="1">IFERROR(__xludf.DUMMYFUNCTION("""COMPUTED_VALUE"""),"")</f>
        <v/>
      </c>
    </row>
    <row r="388" spans="1:6" ht="12.75">
      <c r="A388" t="str">
        <f ca="1">IFERROR(__xludf.DUMMYFUNCTION("""COMPUTED_VALUE"""),"")</f>
        <v/>
      </c>
      <c r="B388" t="str">
        <f ca="1">IFERROR(__xludf.DUMMYFUNCTION("""COMPUTED_VALUE"""),"")</f>
        <v/>
      </c>
      <c r="C388" t="str">
        <f ca="1">IFERROR(__xludf.DUMMYFUNCTION("""COMPUTED_VALUE"""),"")</f>
        <v/>
      </c>
      <c r="D388" t="str">
        <f ca="1">IFERROR(__xludf.DUMMYFUNCTION("""COMPUTED_VALUE"""),"")</f>
        <v/>
      </c>
      <c r="E388" t="str">
        <f ca="1">IFERROR(__xludf.DUMMYFUNCTION("""COMPUTED_VALUE"""),"")</f>
        <v/>
      </c>
      <c r="F388" t="str">
        <f ca="1">IFERROR(__xludf.DUMMYFUNCTION("""COMPUTED_VALUE"""),"")</f>
        <v/>
      </c>
    </row>
    <row r="389" spans="1:6" ht="12.75">
      <c r="A389" t="str">
        <f ca="1">IFERROR(__xludf.DUMMYFUNCTION("""COMPUTED_VALUE"""),"")</f>
        <v/>
      </c>
      <c r="B389" t="str">
        <f ca="1">IFERROR(__xludf.DUMMYFUNCTION("""COMPUTED_VALUE"""),"")</f>
        <v/>
      </c>
      <c r="C389" t="str">
        <f ca="1">IFERROR(__xludf.DUMMYFUNCTION("""COMPUTED_VALUE"""),"")</f>
        <v/>
      </c>
      <c r="D389" t="str">
        <f ca="1">IFERROR(__xludf.DUMMYFUNCTION("""COMPUTED_VALUE"""),"")</f>
        <v/>
      </c>
      <c r="E389" t="str">
        <f ca="1">IFERROR(__xludf.DUMMYFUNCTION("""COMPUTED_VALUE"""),"")</f>
        <v/>
      </c>
      <c r="F389" t="str">
        <f ca="1">IFERROR(__xludf.DUMMYFUNCTION("""COMPUTED_VALUE"""),"")</f>
        <v/>
      </c>
    </row>
    <row r="390" spans="1:6" ht="12.75">
      <c r="A390" t="str">
        <f ca="1">IFERROR(__xludf.DUMMYFUNCTION("""COMPUTED_VALUE"""),"")</f>
        <v/>
      </c>
      <c r="B390" t="str">
        <f ca="1">IFERROR(__xludf.DUMMYFUNCTION("""COMPUTED_VALUE"""),"")</f>
        <v/>
      </c>
      <c r="C390" t="str">
        <f ca="1">IFERROR(__xludf.DUMMYFUNCTION("""COMPUTED_VALUE"""),"")</f>
        <v/>
      </c>
      <c r="D390" t="str">
        <f ca="1">IFERROR(__xludf.DUMMYFUNCTION("""COMPUTED_VALUE"""),"")</f>
        <v/>
      </c>
      <c r="E390" t="str">
        <f ca="1">IFERROR(__xludf.DUMMYFUNCTION("""COMPUTED_VALUE"""),"")</f>
        <v/>
      </c>
      <c r="F390" t="str">
        <f ca="1">IFERROR(__xludf.DUMMYFUNCTION("""COMPUTED_VALUE"""),"")</f>
        <v/>
      </c>
    </row>
    <row r="391" spans="1:6" ht="12.75">
      <c r="A391" t="str">
        <f ca="1">IFERROR(__xludf.DUMMYFUNCTION("""COMPUTED_VALUE"""),"")</f>
        <v/>
      </c>
      <c r="B391" t="str">
        <f ca="1">IFERROR(__xludf.DUMMYFUNCTION("""COMPUTED_VALUE"""),"")</f>
        <v/>
      </c>
      <c r="C391" t="str">
        <f ca="1">IFERROR(__xludf.DUMMYFUNCTION("""COMPUTED_VALUE"""),"")</f>
        <v/>
      </c>
      <c r="D391" t="str">
        <f ca="1">IFERROR(__xludf.DUMMYFUNCTION("""COMPUTED_VALUE"""),"")</f>
        <v/>
      </c>
      <c r="E391" t="str">
        <f ca="1">IFERROR(__xludf.DUMMYFUNCTION("""COMPUTED_VALUE"""),"")</f>
        <v/>
      </c>
      <c r="F391" t="str">
        <f ca="1">IFERROR(__xludf.DUMMYFUNCTION("""COMPUTED_VALUE"""),"")</f>
        <v/>
      </c>
    </row>
    <row r="392" spans="1:6" ht="12.75">
      <c r="A392" t="str">
        <f ca="1">IFERROR(__xludf.DUMMYFUNCTION("""COMPUTED_VALUE"""),"")</f>
        <v/>
      </c>
      <c r="B392" t="str">
        <f ca="1">IFERROR(__xludf.DUMMYFUNCTION("""COMPUTED_VALUE"""),"")</f>
        <v/>
      </c>
      <c r="C392" t="str">
        <f ca="1">IFERROR(__xludf.DUMMYFUNCTION("""COMPUTED_VALUE"""),"")</f>
        <v/>
      </c>
      <c r="D392" t="str">
        <f ca="1">IFERROR(__xludf.DUMMYFUNCTION("""COMPUTED_VALUE"""),"")</f>
        <v/>
      </c>
      <c r="E392" t="str">
        <f ca="1">IFERROR(__xludf.DUMMYFUNCTION("""COMPUTED_VALUE"""),"")</f>
        <v/>
      </c>
      <c r="F392" t="str">
        <f ca="1">IFERROR(__xludf.DUMMYFUNCTION("""COMPUTED_VALUE"""),"")</f>
        <v/>
      </c>
    </row>
    <row r="393" spans="1:6" ht="12.75">
      <c r="A393" t="str">
        <f ca="1">IFERROR(__xludf.DUMMYFUNCTION("""COMPUTED_VALUE"""),"")</f>
        <v/>
      </c>
      <c r="B393" t="str">
        <f ca="1">IFERROR(__xludf.DUMMYFUNCTION("""COMPUTED_VALUE"""),"")</f>
        <v/>
      </c>
      <c r="C393" t="str">
        <f ca="1">IFERROR(__xludf.DUMMYFUNCTION("""COMPUTED_VALUE"""),"")</f>
        <v/>
      </c>
      <c r="D393" t="str">
        <f ca="1">IFERROR(__xludf.DUMMYFUNCTION("""COMPUTED_VALUE"""),"")</f>
        <v/>
      </c>
      <c r="E393" t="str">
        <f ca="1">IFERROR(__xludf.DUMMYFUNCTION("""COMPUTED_VALUE"""),"")</f>
        <v/>
      </c>
      <c r="F393" t="str">
        <f ca="1">IFERROR(__xludf.DUMMYFUNCTION("""COMPUTED_VALUE"""),"")</f>
        <v/>
      </c>
    </row>
    <row r="394" spans="1:6" ht="12.75">
      <c r="A394" t="str">
        <f ca="1">IFERROR(__xludf.DUMMYFUNCTION("""COMPUTED_VALUE"""),"")</f>
        <v/>
      </c>
      <c r="B394" t="str">
        <f ca="1">IFERROR(__xludf.DUMMYFUNCTION("""COMPUTED_VALUE"""),"")</f>
        <v/>
      </c>
      <c r="C394" t="str">
        <f ca="1">IFERROR(__xludf.DUMMYFUNCTION("""COMPUTED_VALUE"""),"")</f>
        <v/>
      </c>
      <c r="D394" t="str">
        <f ca="1">IFERROR(__xludf.DUMMYFUNCTION("""COMPUTED_VALUE"""),"")</f>
        <v/>
      </c>
      <c r="E394" t="str">
        <f ca="1">IFERROR(__xludf.DUMMYFUNCTION("""COMPUTED_VALUE"""),"")</f>
        <v/>
      </c>
      <c r="F394" t="str">
        <f ca="1">IFERROR(__xludf.DUMMYFUNCTION("""COMPUTED_VALUE"""),"")</f>
        <v/>
      </c>
    </row>
    <row r="395" spans="1:6" ht="12.75">
      <c r="A395" t="str">
        <f ca="1">IFERROR(__xludf.DUMMYFUNCTION("""COMPUTED_VALUE"""),"")</f>
        <v/>
      </c>
      <c r="B395" t="str">
        <f ca="1">IFERROR(__xludf.DUMMYFUNCTION("""COMPUTED_VALUE"""),"")</f>
        <v/>
      </c>
      <c r="C395" t="str">
        <f ca="1">IFERROR(__xludf.DUMMYFUNCTION("""COMPUTED_VALUE"""),"")</f>
        <v/>
      </c>
      <c r="D395" t="str">
        <f ca="1">IFERROR(__xludf.DUMMYFUNCTION("""COMPUTED_VALUE"""),"")</f>
        <v/>
      </c>
      <c r="E395" t="str">
        <f ca="1">IFERROR(__xludf.DUMMYFUNCTION("""COMPUTED_VALUE"""),"")</f>
        <v/>
      </c>
      <c r="F395" t="str">
        <f ca="1">IFERROR(__xludf.DUMMYFUNCTION("""COMPUTED_VALUE"""),"")</f>
        <v/>
      </c>
    </row>
    <row r="396" spans="1:6" ht="12.75">
      <c r="A396" t="str">
        <f ca="1">IFERROR(__xludf.DUMMYFUNCTION("""COMPUTED_VALUE"""),"")</f>
        <v/>
      </c>
      <c r="B396" t="str">
        <f ca="1">IFERROR(__xludf.DUMMYFUNCTION("""COMPUTED_VALUE"""),"")</f>
        <v/>
      </c>
      <c r="C396" t="str">
        <f ca="1">IFERROR(__xludf.DUMMYFUNCTION("""COMPUTED_VALUE"""),"")</f>
        <v/>
      </c>
      <c r="D396" t="str">
        <f ca="1">IFERROR(__xludf.DUMMYFUNCTION("""COMPUTED_VALUE"""),"")</f>
        <v/>
      </c>
      <c r="E396" t="str">
        <f ca="1">IFERROR(__xludf.DUMMYFUNCTION("""COMPUTED_VALUE"""),"")</f>
        <v/>
      </c>
      <c r="F396" t="str">
        <f ca="1">IFERROR(__xludf.DUMMYFUNCTION("""COMPUTED_VALUE"""),"")</f>
        <v/>
      </c>
    </row>
    <row r="397" spans="1:6" ht="12.75">
      <c r="A397" t="str">
        <f ca="1">IFERROR(__xludf.DUMMYFUNCTION("""COMPUTED_VALUE"""),"")</f>
        <v/>
      </c>
      <c r="B397" t="str">
        <f ca="1">IFERROR(__xludf.DUMMYFUNCTION("""COMPUTED_VALUE"""),"")</f>
        <v/>
      </c>
      <c r="C397" t="str">
        <f ca="1">IFERROR(__xludf.DUMMYFUNCTION("""COMPUTED_VALUE"""),"")</f>
        <v/>
      </c>
      <c r="D397" t="str">
        <f ca="1">IFERROR(__xludf.DUMMYFUNCTION("""COMPUTED_VALUE"""),"")</f>
        <v/>
      </c>
      <c r="E397" t="str">
        <f ca="1">IFERROR(__xludf.DUMMYFUNCTION("""COMPUTED_VALUE"""),"")</f>
        <v/>
      </c>
      <c r="F397" t="str">
        <f ca="1">IFERROR(__xludf.DUMMYFUNCTION("""COMPUTED_VALUE"""),"")</f>
        <v/>
      </c>
    </row>
    <row r="398" spans="1:6" ht="12.75">
      <c r="A398" t="str">
        <f ca="1">IFERROR(__xludf.DUMMYFUNCTION("""COMPUTED_VALUE"""),"")</f>
        <v/>
      </c>
      <c r="B398" t="str">
        <f ca="1">IFERROR(__xludf.DUMMYFUNCTION("""COMPUTED_VALUE"""),"")</f>
        <v/>
      </c>
      <c r="C398" t="str">
        <f ca="1">IFERROR(__xludf.DUMMYFUNCTION("""COMPUTED_VALUE"""),"")</f>
        <v/>
      </c>
      <c r="D398" t="str">
        <f ca="1">IFERROR(__xludf.DUMMYFUNCTION("""COMPUTED_VALUE"""),"")</f>
        <v/>
      </c>
      <c r="E398" t="str">
        <f ca="1">IFERROR(__xludf.DUMMYFUNCTION("""COMPUTED_VALUE"""),"")</f>
        <v/>
      </c>
      <c r="F398" t="str">
        <f ca="1">IFERROR(__xludf.DUMMYFUNCTION("""COMPUTED_VALUE"""),"")</f>
        <v/>
      </c>
    </row>
    <row r="399" spans="1:6" ht="12.75">
      <c r="A399" t="str">
        <f ca="1">IFERROR(__xludf.DUMMYFUNCTION("""COMPUTED_VALUE"""),"")</f>
        <v/>
      </c>
      <c r="B399" t="str">
        <f ca="1">IFERROR(__xludf.DUMMYFUNCTION("""COMPUTED_VALUE"""),"")</f>
        <v/>
      </c>
      <c r="C399" t="str">
        <f ca="1">IFERROR(__xludf.DUMMYFUNCTION("""COMPUTED_VALUE"""),"")</f>
        <v/>
      </c>
      <c r="D399" t="str">
        <f ca="1">IFERROR(__xludf.DUMMYFUNCTION("""COMPUTED_VALUE"""),"")</f>
        <v/>
      </c>
      <c r="E399" t="str">
        <f ca="1">IFERROR(__xludf.DUMMYFUNCTION("""COMPUTED_VALUE"""),"")</f>
        <v/>
      </c>
      <c r="F399" t="str">
        <f ca="1">IFERROR(__xludf.DUMMYFUNCTION("""COMPUTED_VALUE"""),"")</f>
        <v/>
      </c>
    </row>
    <row r="400" spans="1:6" ht="12.75">
      <c r="A400" t="str">
        <f ca="1">IFERROR(__xludf.DUMMYFUNCTION("""COMPUTED_VALUE"""),"")</f>
        <v/>
      </c>
      <c r="B400" t="str">
        <f ca="1">IFERROR(__xludf.DUMMYFUNCTION("""COMPUTED_VALUE"""),"")</f>
        <v/>
      </c>
      <c r="C400" t="str">
        <f ca="1">IFERROR(__xludf.DUMMYFUNCTION("""COMPUTED_VALUE"""),"")</f>
        <v/>
      </c>
      <c r="D400" t="str">
        <f ca="1">IFERROR(__xludf.DUMMYFUNCTION("""COMPUTED_VALUE"""),"")</f>
        <v/>
      </c>
      <c r="E400" t="str">
        <f ca="1">IFERROR(__xludf.DUMMYFUNCTION("""COMPUTED_VALUE"""),"")</f>
        <v/>
      </c>
      <c r="F400" t="str">
        <f ca="1">IFERROR(__xludf.DUMMYFUNCTION("""COMPUTED_VALUE"""),"")</f>
        <v/>
      </c>
    </row>
    <row r="401" spans="1:6" ht="12.75">
      <c r="A401" t="str">
        <f ca="1">IFERROR(__xludf.DUMMYFUNCTION("""COMPUTED_VALUE"""),"")</f>
        <v/>
      </c>
      <c r="B401" t="str">
        <f ca="1">IFERROR(__xludf.DUMMYFUNCTION("""COMPUTED_VALUE"""),"")</f>
        <v/>
      </c>
      <c r="C401" t="str">
        <f ca="1">IFERROR(__xludf.DUMMYFUNCTION("""COMPUTED_VALUE"""),"")</f>
        <v/>
      </c>
      <c r="D401" t="str">
        <f ca="1">IFERROR(__xludf.DUMMYFUNCTION("""COMPUTED_VALUE"""),"")</f>
        <v/>
      </c>
      <c r="E401" t="str">
        <f ca="1">IFERROR(__xludf.DUMMYFUNCTION("""COMPUTED_VALUE"""),"")</f>
        <v/>
      </c>
      <c r="F401" t="str">
        <f ca="1">IFERROR(__xludf.DUMMYFUNCTION("""COMPUTED_VALUE"""),"")</f>
        <v/>
      </c>
    </row>
    <row r="402" spans="1:6" ht="12.75">
      <c r="A402" t="str">
        <f ca="1">IFERROR(__xludf.DUMMYFUNCTION("""COMPUTED_VALUE"""),"")</f>
        <v/>
      </c>
      <c r="B402" t="str">
        <f ca="1">IFERROR(__xludf.DUMMYFUNCTION("""COMPUTED_VALUE"""),"")</f>
        <v/>
      </c>
      <c r="C402" t="str">
        <f ca="1">IFERROR(__xludf.DUMMYFUNCTION("""COMPUTED_VALUE"""),"")</f>
        <v/>
      </c>
      <c r="D402" t="str">
        <f ca="1">IFERROR(__xludf.DUMMYFUNCTION("""COMPUTED_VALUE"""),"")</f>
        <v/>
      </c>
      <c r="E402" t="str">
        <f ca="1">IFERROR(__xludf.DUMMYFUNCTION("""COMPUTED_VALUE"""),"")</f>
        <v/>
      </c>
      <c r="F402" t="str">
        <f ca="1">IFERROR(__xludf.DUMMYFUNCTION("""COMPUTED_VALUE"""),"")</f>
        <v/>
      </c>
    </row>
    <row r="403" spans="1:6" ht="12.75">
      <c r="A403" t="str">
        <f ca="1">IFERROR(__xludf.DUMMYFUNCTION("""COMPUTED_VALUE"""),"")</f>
        <v/>
      </c>
      <c r="B403" t="str">
        <f ca="1">IFERROR(__xludf.DUMMYFUNCTION("""COMPUTED_VALUE"""),"")</f>
        <v/>
      </c>
      <c r="C403" t="str">
        <f ca="1">IFERROR(__xludf.DUMMYFUNCTION("""COMPUTED_VALUE"""),"")</f>
        <v/>
      </c>
      <c r="D403" t="str">
        <f ca="1">IFERROR(__xludf.DUMMYFUNCTION("""COMPUTED_VALUE"""),"")</f>
        <v/>
      </c>
      <c r="E403" t="str">
        <f ca="1">IFERROR(__xludf.DUMMYFUNCTION("""COMPUTED_VALUE"""),"")</f>
        <v/>
      </c>
      <c r="F403" t="str">
        <f ca="1">IFERROR(__xludf.DUMMYFUNCTION("""COMPUTED_VALUE"""),"")</f>
        <v/>
      </c>
    </row>
    <row r="404" spans="1:6" ht="12.75">
      <c r="A404" t="str">
        <f ca="1">IFERROR(__xludf.DUMMYFUNCTION("""COMPUTED_VALUE"""),"")</f>
        <v/>
      </c>
      <c r="B404" t="str">
        <f ca="1">IFERROR(__xludf.DUMMYFUNCTION("""COMPUTED_VALUE"""),"")</f>
        <v/>
      </c>
      <c r="C404" t="str">
        <f ca="1">IFERROR(__xludf.DUMMYFUNCTION("""COMPUTED_VALUE"""),"")</f>
        <v/>
      </c>
      <c r="D404" t="str">
        <f ca="1">IFERROR(__xludf.DUMMYFUNCTION("""COMPUTED_VALUE"""),"")</f>
        <v/>
      </c>
      <c r="E404" t="str">
        <f ca="1">IFERROR(__xludf.DUMMYFUNCTION("""COMPUTED_VALUE"""),"")</f>
        <v/>
      </c>
      <c r="F404" t="str">
        <f ca="1">IFERROR(__xludf.DUMMYFUNCTION("""COMPUTED_VALUE"""),"")</f>
        <v/>
      </c>
    </row>
    <row r="405" spans="1:6" ht="12.75">
      <c r="A405" t="str">
        <f ca="1">IFERROR(__xludf.DUMMYFUNCTION("""COMPUTED_VALUE"""),"")</f>
        <v/>
      </c>
      <c r="B405" t="str">
        <f ca="1">IFERROR(__xludf.DUMMYFUNCTION("""COMPUTED_VALUE"""),"")</f>
        <v/>
      </c>
      <c r="C405" t="str">
        <f ca="1">IFERROR(__xludf.DUMMYFUNCTION("""COMPUTED_VALUE"""),"")</f>
        <v/>
      </c>
      <c r="D405" t="str">
        <f ca="1">IFERROR(__xludf.DUMMYFUNCTION("""COMPUTED_VALUE"""),"")</f>
        <v/>
      </c>
      <c r="E405" t="str">
        <f ca="1">IFERROR(__xludf.DUMMYFUNCTION("""COMPUTED_VALUE"""),"")</f>
        <v/>
      </c>
      <c r="F405" t="str">
        <f ca="1">IFERROR(__xludf.DUMMYFUNCTION("""COMPUTED_VALUE"""),"")</f>
        <v/>
      </c>
    </row>
    <row r="406" spans="1:6" ht="12.75">
      <c r="A406" t="str">
        <f ca="1">IFERROR(__xludf.DUMMYFUNCTION("""COMPUTED_VALUE"""),"")</f>
        <v/>
      </c>
      <c r="B406" t="str">
        <f ca="1">IFERROR(__xludf.DUMMYFUNCTION("""COMPUTED_VALUE"""),"")</f>
        <v/>
      </c>
      <c r="C406" t="str">
        <f ca="1">IFERROR(__xludf.DUMMYFUNCTION("""COMPUTED_VALUE"""),"")</f>
        <v/>
      </c>
      <c r="D406" t="str">
        <f ca="1">IFERROR(__xludf.DUMMYFUNCTION("""COMPUTED_VALUE"""),"")</f>
        <v/>
      </c>
      <c r="E406" t="str">
        <f ca="1">IFERROR(__xludf.DUMMYFUNCTION("""COMPUTED_VALUE"""),"")</f>
        <v/>
      </c>
      <c r="F406" t="str">
        <f ca="1">IFERROR(__xludf.DUMMYFUNCTION("""COMPUTED_VALUE"""),"")</f>
        <v/>
      </c>
    </row>
    <row r="407" spans="1:6" ht="12.75">
      <c r="A407" t="str">
        <f ca="1">IFERROR(__xludf.DUMMYFUNCTION("""COMPUTED_VALUE"""),"")</f>
        <v/>
      </c>
      <c r="B407" t="str">
        <f ca="1">IFERROR(__xludf.DUMMYFUNCTION("""COMPUTED_VALUE"""),"")</f>
        <v/>
      </c>
      <c r="C407" t="str">
        <f ca="1">IFERROR(__xludf.DUMMYFUNCTION("""COMPUTED_VALUE"""),"")</f>
        <v/>
      </c>
      <c r="D407" t="str">
        <f ca="1">IFERROR(__xludf.DUMMYFUNCTION("""COMPUTED_VALUE"""),"")</f>
        <v/>
      </c>
      <c r="E407" t="str">
        <f ca="1">IFERROR(__xludf.DUMMYFUNCTION("""COMPUTED_VALUE"""),"")</f>
        <v/>
      </c>
      <c r="F407" t="str">
        <f ca="1">IFERROR(__xludf.DUMMYFUNCTION("""COMPUTED_VALUE"""),"")</f>
        <v/>
      </c>
    </row>
    <row r="408" spans="1:6" ht="12.75">
      <c r="A408" t="str">
        <f ca="1">IFERROR(__xludf.DUMMYFUNCTION("""COMPUTED_VALUE"""),"")</f>
        <v/>
      </c>
      <c r="B408" t="str">
        <f ca="1">IFERROR(__xludf.DUMMYFUNCTION("""COMPUTED_VALUE"""),"")</f>
        <v/>
      </c>
      <c r="C408" t="str">
        <f ca="1">IFERROR(__xludf.DUMMYFUNCTION("""COMPUTED_VALUE"""),"")</f>
        <v/>
      </c>
      <c r="D408" t="str">
        <f ca="1">IFERROR(__xludf.DUMMYFUNCTION("""COMPUTED_VALUE"""),"")</f>
        <v/>
      </c>
      <c r="E408" t="str">
        <f ca="1">IFERROR(__xludf.DUMMYFUNCTION("""COMPUTED_VALUE"""),"")</f>
        <v/>
      </c>
      <c r="F408" t="str">
        <f ca="1">IFERROR(__xludf.DUMMYFUNCTION("""COMPUTED_VALUE"""),"")</f>
        <v/>
      </c>
    </row>
    <row r="409" spans="1:6" ht="12.75">
      <c r="A409" t="str">
        <f ca="1">IFERROR(__xludf.DUMMYFUNCTION("""COMPUTED_VALUE"""),"")</f>
        <v/>
      </c>
      <c r="B409" t="str">
        <f ca="1">IFERROR(__xludf.DUMMYFUNCTION("""COMPUTED_VALUE"""),"")</f>
        <v/>
      </c>
      <c r="C409" t="str">
        <f ca="1">IFERROR(__xludf.DUMMYFUNCTION("""COMPUTED_VALUE"""),"")</f>
        <v/>
      </c>
      <c r="D409" t="str">
        <f ca="1">IFERROR(__xludf.DUMMYFUNCTION("""COMPUTED_VALUE"""),"")</f>
        <v/>
      </c>
      <c r="E409" t="str">
        <f ca="1">IFERROR(__xludf.DUMMYFUNCTION("""COMPUTED_VALUE"""),"")</f>
        <v/>
      </c>
      <c r="F409" t="str">
        <f ca="1">IFERROR(__xludf.DUMMYFUNCTION("""COMPUTED_VALUE"""),"")</f>
        <v/>
      </c>
    </row>
    <row r="410" spans="1:6" ht="12.75">
      <c r="A410" t="str">
        <f ca="1">IFERROR(__xludf.DUMMYFUNCTION("""COMPUTED_VALUE"""),"")</f>
        <v/>
      </c>
      <c r="B410" t="str">
        <f ca="1">IFERROR(__xludf.DUMMYFUNCTION("""COMPUTED_VALUE"""),"")</f>
        <v/>
      </c>
      <c r="C410" t="str">
        <f ca="1">IFERROR(__xludf.DUMMYFUNCTION("""COMPUTED_VALUE"""),"")</f>
        <v/>
      </c>
      <c r="D410" t="str">
        <f ca="1">IFERROR(__xludf.DUMMYFUNCTION("""COMPUTED_VALUE"""),"")</f>
        <v/>
      </c>
      <c r="E410" t="str">
        <f ca="1">IFERROR(__xludf.DUMMYFUNCTION("""COMPUTED_VALUE"""),"")</f>
        <v/>
      </c>
      <c r="F410" t="str">
        <f ca="1">IFERROR(__xludf.DUMMYFUNCTION("""COMPUTED_VALUE"""),"")</f>
        <v/>
      </c>
    </row>
    <row r="411" spans="1:6" ht="12.75">
      <c r="A411" t="str">
        <f ca="1">IFERROR(__xludf.DUMMYFUNCTION("""COMPUTED_VALUE"""),"")</f>
        <v/>
      </c>
      <c r="B411" t="str">
        <f ca="1">IFERROR(__xludf.DUMMYFUNCTION("""COMPUTED_VALUE"""),"")</f>
        <v/>
      </c>
      <c r="C411" t="str">
        <f ca="1">IFERROR(__xludf.DUMMYFUNCTION("""COMPUTED_VALUE"""),"")</f>
        <v/>
      </c>
      <c r="D411" t="str">
        <f ca="1">IFERROR(__xludf.DUMMYFUNCTION("""COMPUTED_VALUE"""),"")</f>
        <v/>
      </c>
      <c r="E411" t="str">
        <f ca="1">IFERROR(__xludf.DUMMYFUNCTION("""COMPUTED_VALUE"""),"")</f>
        <v/>
      </c>
      <c r="F411" t="str">
        <f ca="1">IFERROR(__xludf.DUMMYFUNCTION("""COMPUTED_VALUE"""),"")</f>
        <v/>
      </c>
    </row>
    <row r="412" spans="1:6" ht="12.75">
      <c r="A412" t="str">
        <f ca="1">IFERROR(__xludf.DUMMYFUNCTION("""COMPUTED_VALUE"""),"")</f>
        <v/>
      </c>
      <c r="B412" t="str">
        <f ca="1">IFERROR(__xludf.DUMMYFUNCTION("""COMPUTED_VALUE"""),"")</f>
        <v/>
      </c>
      <c r="C412" t="str">
        <f ca="1">IFERROR(__xludf.DUMMYFUNCTION("""COMPUTED_VALUE"""),"")</f>
        <v/>
      </c>
      <c r="D412" t="str">
        <f ca="1">IFERROR(__xludf.DUMMYFUNCTION("""COMPUTED_VALUE"""),"")</f>
        <v/>
      </c>
      <c r="E412" t="str">
        <f ca="1">IFERROR(__xludf.DUMMYFUNCTION("""COMPUTED_VALUE"""),"")</f>
        <v/>
      </c>
      <c r="F412" t="str">
        <f ca="1">IFERROR(__xludf.DUMMYFUNCTION("""COMPUTED_VALUE"""),"")</f>
        <v/>
      </c>
    </row>
    <row r="413" spans="1:6" ht="12.75">
      <c r="A413" t="str">
        <f ca="1">IFERROR(__xludf.DUMMYFUNCTION("""COMPUTED_VALUE"""),"")</f>
        <v/>
      </c>
      <c r="B413" t="str">
        <f ca="1">IFERROR(__xludf.DUMMYFUNCTION("""COMPUTED_VALUE"""),"")</f>
        <v/>
      </c>
      <c r="C413" t="str">
        <f ca="1">IFERROR(__xludf.DUMMYFUNCTION("""COMPUTED_VALUE"""),"")</f>
        <v/>
      </c>
      <c r="D413" t="str">
        <f ca="1">IFERROR(__xludf.DUMMYFUNCTION("""COMPUTED_VALUE"""),"")</f>
        <v/>
      </c>
      <c r="E413" t="str">
        <f ca="1">IFERROR(__xludf.DUMMYFUNCTION("""COMPUTED_VALUE"""),"")</f>
        <v/>
      </c>
      <c r="F413" t="str">
        <f ca="1">IFERROR(__xludf.DUMMYFUNCTION("""COMPUTED_VALUE"""),"")</f>
        <v/>
      </c>
    </row>
    <row r="414" spans="1:6" ht="12.75">
      <c r="A414" t="str">
        <f ca="1">IFERROR(__xludf.DUMMYFUNCTION("""COMPUTED_VALUE"""),"")</f>
        <v/>
      </c>
      <c r="B414" t="str">
        <f ca="1">IFERROR(__xludf.DUMMYFUNCTION("""COMPUTED_VALUE"""),"")</f>
        <v/>
      </c>
      <c r="C414" t="str">
        <f ca="1">IFERROR(__xludf.DUMMYFUNCTION("""COMPUTED_VALUE"""),"")</f>
        <v/>
      </c>
      <c r="D414" t="str">
        <f ca="1">IFERROR(__xludf.DUMMYFUNCTION("""COMPUTED_VALUE"""),"")</f>
        <v/>
      </c>
      <c r="E414" t="str">
        <f ca="1">IFERROR(__xludf.DUMMYFUNCTION("""COMPUTED_VALUE"""),"")</f>
        <v/>
      </c>
      <c r="F414" t="str">
        <f ca="1">IFERROR(__xludf.DUMMYFUNCTION("""COMPUTED_VALUE"""),"")</f>
        <v/>
      </c>
    </row>
    <row r="415" spans="1:6" ht="12.75">
      <c r="A415" t="str">
        <f ca="1">IFERROR(__xludf.DUMMYFUNCTION("""COMPUTED_VALUE"""),"")</f>
        <v/>
      </c>
      <c r="B415" t="str">
        <f ca="1">IFERROR(__xludf.DUMMYFUNCTION("""COMPUTED_VALUE"""),"")</f>
        <v/>
      </c>
      <c r="C415" t="str">
        <f ca="1">IFERROR(__xludf.DUMMYFUNCTION("""COMPUTED_VALUE"""),"")</f>
        <v/>
      </c>
      <c r="D415" t="str">
        <f ca="1">IFERROR(__xludf.DUMMYFUNCTION("""COMPUTED_VALUE"""),"")</f>
        <v/>
      </c>
      <c r="E415" t="str">
        <f ca="1">IFERROR(__xludf.DUMMYFUNCTION("""COMPUTED_VALUE"""),"")</f>
        <v/>
      </c>
      <c r="F415" t="str">
        <f ca="1">IFERROR(__xludf.DUMMYFUNCTION("""COMPUTED_VALUE"""),"")</f>
        <v/>
      </c>
    </row>
    <row r="416" spans="1:6" ht="12.75">
      <c r="A416" t="str">
        <f ca="1">IFERROR(__xludf.DUMMYFUNCTION("""COMPUTED_VALUE"""),"")</f>
        <v/>
      </c>
      <c r="B416" t="str">
        <f ca="1">IFERROR(__xludf.DUMMYFUNCTION("""COMPUTED_VALUE"""),"")</f>
        <v/>
      </c>
      <c r="C416" t="str">
        <f ca="1">IFERROR(__xludf.DUMMYFUNCTION("""COMPUTED_VALUE"""),"")</f>
        <v/>
      </c>
      <c r="D416" t="str">
        <f ca="1">IFERROR(__xludf.DUMMYFUNCTION("""COMPUTED_VALUE"""),"")</f>
        <v/>
      </c>
      <c r="E416" t="str">
        <f ca="1">IFERROR(__xludf.DUMMYFUNCTION("""COMPUTED_VALUE"""),"")</f>
        <v/>
      </c>
      <c r="F416" t="str">
        <f ca="1">IFERROR(__xludf.DUMMYFUNCTION("""COMPUTED_VALUE"""),"")</f>
        <v/>
      </c>
    </row>
    <row r="417" spans="1:6" ht="12.75">
      <c r="A417" t="str">
        <f ca="1">IFERROR(__xludf.DUMMYFUNCTION("""COMPUTED_VALUE"""),"")</f>
        <v/>
      </c>
      <c r="B417" t="str">
        <f ca="1">IFERROR(__xludf.DUMMYFUNCTION("""COMPUTED_VALUE"""),"")</f>
        <v/>
      </c>
      <c r="C417" t="str">
        <f ca="1">IFERROR(__xludf.DUMMYFUNCTION("""COMPUTED_VALUE"""),"")</f>
        <v/>
      </c>
      <c r="D417" t="str">
        <f ca="1">IFERROR(__xludf.DUMMYFUNCTION("""COMPUTED_VALUE"""),"")</f>
        <v/>
      </c>
      <c r="E417" t="str">
        <f ca="1">IFERROR(__xludf.DUMMYFUNCTION("""COMPUTED_VALUE"""),"")</f>
        <v/>
      </c>
      <c r="F417" t="str">
        <f ca="1">IFERROR(__xludf.DUMMYFUNCTION("""COMPUTED_VALUE"""),"")</f>
        <v/>
      </c>
    </row>
    <row r="418" spans="1:6" ht="12.75">
      <c r="A418" t="str">
        <f ca="1">IFERROR(__xludf.DUMMYFUNCTION("""COMPUTED_VALUE"""),"")</f>
        <v/>
      </c>
      <c r="B418" t="str">
        <f ca="1">IFERROR(__xludf.DUMMYFUNCTION("""COMPUTED_VALUE"""),"")</f>
        <v/>
      </c>
      <c r="C418" t="str">
        <f ca="1">IFERROR(__xludf.DUMMYFUNCTION("""COMPUTED_VALUE"""),"")</f>
        <v/>
      </c>
      <c r="D418" t="str">
        <f ca="1">IFERROR(__xludf.DUMMYFUNCTION("""COMPUTED_VALUE"""),"")</f>
        <v/>
      </c>
      <c r="E418" t="str">
        <f ca="1">IFERROR(__xludf.DUMMYFUNCTION("""COMPUTED_VALUE"""),"")</f>
        <v/>
      </c>
      <c r="F418" t="str">
        <f ca="1">IFERROR(__xludf.DUMMYFUNCTION("""COMPUTED_VALUE"""),"")</f>
        <v/>
      </c>
    </row>
    <row r="419" spans="1:6" ht="12.75">
      <c r="A419" t="str">
        <f ca="1">IFERROR(__xludf.DUMMYFUNCTION("""COMPUTED_VALUE"""),"")</f>
        <v/>
      </c>
      <c r="B419" t="str">
        <f ca="1">IFERROR(__xludf.DUMMYFUNCTION("""COMPUTED_VALUE"""),"")</f>
        <v/>
      </c>
      <c r="C419" t="str">
        <f ca="1">IFERROR(__xludf.DUMMYFUNCTION("""COMPUTED_VALUE"""),"")</f>
        <v/>
      </c>
      <c r="D419" t="str">
        <f ca="1">IFERROR(__xludf.DUMMYFUNCTION("""COMPUTED_VALUE"""),"")</f>
        <v/>
      </c>
      <c r="E419" t="str">
        <f ca="1">IFERROR(__xludf.DUMMYFUNCTION("""COMPUTED_VALUE"""),"")</f>
        <v/>
      </c>
      <c r="F419" t="str">
        <f ca="1">IFERROR(__xludf.DUMMYFUNCTION("""COMPUTED_VALUE"""),"")</f>
        <v/>
      </c>
    </row>
    <row r="420" spans="1:6" ht="12.75">
      <c r="A420" t="str">
        <f ca="1">IFERROR(__xludf.DUMMYFUNCTION("""COMPUTED_VALUE"""),"")</f>
        <v/>
      </c>
      <c r="B420" t="str">
        <f ca="1">IFERROR(__xludf.DUMMYFUNCTION("""COMPUTED_VALUE"""),"")</f>
        <v/>
      </c>
      <c r="C420" t="str">
        <f ca="1">IFERROR(__xludf.DUMMYFUNCTION("""COMPUTED_VALUE"""),"")</f>
        <v/>
      </c>
      <c r="D420" t="str">
        <f ca="1">IFERROR(__xludf.DUMMYFUNCTION("""COMPUTED_VALUE"""),"")</f>
        <v/>
      </c>
      <c r="E420" t="str">
        <f ca="1">IFERROR(__xludf.DUMMYFUNCTION("""COMPUTED_VALUE"""),"")</f>
        <v/>
      </c>
      <c r="F420" t="str">
        <f ca="1">IFERROR(__xludf.DUMMYFUNCTION("""COMPUTED_VALUE"""),"")</f>
        <v/>
      </c>
    </row>
    <row r="421" spans="1:6" ht="12.75">
      <c r="A421" t="str">
        <f ca="1">IFERROR(__xludf.DUMMYFUNCTION("""COMPUTED_VALUE"""),"")</f>
        <v/>
      </c>
      <c r="B421" t="str">
        <f ca="1">IFERROR(__xludf.DUMMYFUNCTION("""COMPUTED_VALUE"""),"")</f>
        <v/>
      </c>
      <c r="C421" t="str">
        <f ca="1">IFERROR(__xludf.DUMMYFUNCTION("""COMPUTED_VALUE"""),"")</f>
        <v/>
      </c>
      <c r="D421" t="str">
        <f ca="1">IFERROR(__xludf.DUMMYFUNCTION("""COMPUTED_VALUE"""),"")</f>
        <v/>
      </c>
      <c r="E421" t="str">
        <f ca="1">IFERROR(__xludf.DUMMYFUNCTION("""COMPUTED_VALUE"""),"")</f>
        <v/>
      </c>
      <c r="F421" t="str">
        <f ca="1">IFERROR(__xludf.DUMMYFUNCTION("""COMPUTED_VALUE"""),"")</f>
        <v/>
      </c>
    </row>
    <row r="422" spans="1:6" ht="12.75">
      <c r="A422" t="str">
        <f ca="1">IFERROR(__xludf.DUMMYFUNCTION("""COMPUTED_VALUE"""),"")</f>
        <v/>
      </c>
      <c r="B422" t="str">
        <f ca="1">IFERROR(__xludf.DUMMYFUNCTION("""COMPUTED_VALUE"""),"")</f>
        <v/>
      </c>
      <c r="C422" t="str">
        <f ca="1">IFERROR(__xludf.DUMMYFUNCTION("""COMPUTED_VALUE"""),"")</f>
        <v/>
      </c>
      <c r="D422" t="str">
        <f ca="1">IFERROR(__xludf.DUMMYFUNCTION("""COMPUTED_VALUE"""),"")</f>
        <v/>
      </c>
      <c r="E422" t="str">
        <f ca="1">IFERROR(__xludf.DUMMYFUNCTION("""COMPUTED_VALUE"""),"")</f>
        <v/>
      </c>
      <c r="F422" t="str">
        <f ca="1">IFERROR(__xludf.DUMMYFUNCTION("""COMPUTED_VALUE"""),"")</f>
        <v/>
      </c>
    </row>
    <row r="423" spans="1:6" ht="12.75">
      <c r="A423" t="str">
        <f ca="1">IFERROR(__xludf.DUMMYFUNCTION("""COMPUTED_VALUE"""),"")</f>
        <v/>
      </c>
      <c r="B423" t="str">
        <f ca="1">IFERROR(__xludf.DUMMYFUNCTION("""COMPUTED_VALUE"""),"")</f>
        <v/>
      </c>
      <c r="C423" t="str">
        <f ca="1">IFERROR(__xludf.DUMMYFUNCTION("""COMPUTED_VALUE"""),"")</f>
        <v/>
      </c>
      <c r="D423" t="str">
        <f ca="1">IFERROR(__xludf.DUMMYFUNCTION("""COMPUTED_VALUE"""),"")</f>
        <v/>
      </c>
      <c r="E423" t="str">
        <f ca="1">IFERROR(__xludf.DUMMYFUNCTION("""COMPUTED_VALUE"""),"")</f>
        <v/>
      </c>
      <c r="F423" t="str">
        <f ca="1">IFERROR(__xludf.DUMMYFUNCTION("""COMPUTED_VALUE"""),"")</f>
        <v/>
      </c>
    </row>
    <row r="424" spans="1:6" ht="12.75">
      <c r="A424" t="str">
        <f ca="1">IFERROR(__xludf.DUMMYFUNCTION("""COMPUTED_VALUE"""),"")</f>
        <v/>
      </c>
      <c r="B424" t="str">
        <f ca="1">IFERROR(__xludf.DUMMYFUNCTION("""COMPUTED_VALUE"""),"")</f>
        <v/>
      </c>
      <c r="C424" t="str">
        <f ca="1">IFERROR(__xludf.DUMMYFUNCTION("""COMPUTED_VALUE"""),"")</f>
        <v/>
      </c>
      <c r="D424" t="str">
        <f ca="1">IFERROR(__xludf.DUMMYFUNCTION("""COMPUTED_VALUE"""),"")</f>
        <v/>
      </c>
      <c r="E424" t="str">
        <f ca="1">IFERROR(__xludf.DUMMYFUNCTION("""COMPUTED_VALUE"""),"")</f>
        <v/>
      </c>
      <c r="F424" t="str">
        <f ca="1">IFERROR(__xludf.DUMMYFUNCTION("""COMPUTED_VALUE"""),"")</f>
        <v/>
      </c>
    </row>
    <row r="425" spans="1:6" ht="12.75">
      <c r="A425" t="str">
        <f ca="1">IFERROR(__xludf.DUMMYFUNCTION("""COMPUTED_VALUE"""),"")</f>
        <v/>
      </c>
      <c r="B425" t="str">
        <f ca="1">IFERROR(__xludf.DUMMYFUNCTION("""COMPUTED_VALUE"""),"")</f>
        <v/>
      </c>
      <c r="C425" t="str">
        <f ca="1">IFERROR(__xludf.DUMMYFUNCTION("""COMPUTED_VALUE"""),"")</f>
        <v/>
      </c>
      <c r="D425" t="str">
        <f ca="1">IFERROR(__xludf.DUMMYFUNCTION("""COMPUTED_VALUE"""),"")</f>
        <v/>
      </c>
      <c r="E425" t="str">
        <f ca="1">IFERROR(__xludf.DUMMYFUNCTION("""COMPUTED_VALUE"""),"")</f>
        <v/>
      </c>
      <c r="F425" t="str">
        <f ca="1">IFERROR(__xludf.DUMMYFUNCTION("""COMPUTED_VALUE"""),"")</f>
        <v/>
      </c>
    </row>
    <row r="426" spans="1:6" ht="12.75">
      <c r="A426" t="str">
        <f ca="1">IFERROR(__xludf.DUMMYFUNCTION("""COMPUTED_VALUE"""),"")</f>
        <v/>
      </c>
      <c r="B426" t="str">
        <f ca="1">IFERROR(__xludf.DUMMYFUNCTION("""COMPUTED_VALUE"""),"")</f>
        <v/>
      </c>
      <c r="C426" t="str">
        <f ca="1">IFERROR(__xludf.DUMMYFUNCTION("""COMPUTED_VALUE"""),"")</f>
        <v/>
      </c>
      <c r="D426" t="str">
        <f ca="1">IFERROR(__xludf.DUMMYFUNCTION("""COMPUTED_VALUE"""),"")</f>
        <v/>
      </c>
      <c r="E426" t="str">
        <f ca="1">IFERROR(__xludf.DUMMYFUNCTION("""COMPUTED_VALUE"""),"")</f>
        <v/>
      </c>
      <c r="F426" t="str">
        <f ca="1">IFERROR(__xludf.DUMMYFUNCTION("""COMPUTED_VALUE"""),"")</f>
        <v/>
      </c>
    </row>
    <row r="427" spans="1:6" ht="12.75">
      <c r="A427" t="str">
        <f ca="1">IFERROR(__xludf.DUMMYFUNCTION("""COMPUTED_VALUE"""),"")</f>
        <v/>
      </c>
      <c r="B427" t="str">
        <f ca="1">IFERROR(__xludf.DUMMYFUNCTION("""COMPUTED_VALUE"""),"")</f>
        <v/>
      </c>
      <c r="C427" t="str">
        <f ca="1">IFERROR(__xludf.DUMMYFUNCTION("""COMPUTED_VALUE"""),"")</f>
        <v/>
      </c>
      <c r="D427" t="str">
        <f ca="1">IFERROR(__xludf.DUMMYFUNCTION("""COMPUTED_VALUE"""),"")</f>
        <v/>
      </c>
      <c r="E427" t="str">
        <f ca="1">IFERROR(__xludf.DUMMYFUNCTION("""COMPUTED_VALUE"""),"")</f>
        <v/>
      </c>
      <c r="F427" t="str">
        <f ca="1">IFERROR(__xludf.DUMMYFUNCTION("""COMPUTED_VALUE"""),"")</f>
        <v/>
      </c>
    </row>
    <row r="428" spans="1:6" ht="12.75">
      <c r="A428" t="str">
        <f ca="1">IFERROR(__xludf.DUMMYFUNCTION("""COMPUTED_VALUE"""),"")</f>
        <v/>
      </c>
      <c r="B428" t="str">
        <f ca="1">IFERROR(__xludf.DUMMYFUNCTION("""COMPUTED_VALUE"""),"")</f>
        <v/>
      </c>
      <c r="C428" t="str">
        <f ca="1">IFERROR(__xludf.DUMMYFUNCTION("""COMPUTED_VALUE"""),"")</f>
        <v/>
      </c>
      <c r="D428" t="str">
        <f ca="1">IFERROR(__xludf.DUMMYFUNCTION("""COMPUTED_VALUE"""),"")</f>
        <v/>
      </c>
      <c r="E428" t="str">
        <f ca="1">IFERROR(__xludf.DUMMYFUNCTION("""COMPUTED_VALUE"""),"")</f>
        <v/>
      </c>
      <c r="F428" t="str">
        <f ca="1">IFERROR(__xludf.DUMMYFUNCTION("""COMPUTED_VALUE"""),"")</f>
        <v/>
      </c>
    </row>
    <row r="429" spans="1:6" ht="12.75">
      <c r="A429" t="str">
        <f ca="1">IFERROR(__xludf.DUMMYFUNCTION("""COMPUTED_VALUE"""),"")</f>
        <v/>
      </c>
      <c r="B429" t="str">
        <f ca="1">IFERROR(__xludf.DUMMYFUNCTION("""COMPUTED_VALUE"""),"")</f>
        <v/>
      </c>
      <c r="C429" t="str">
        <f ca="1">IFERROR(__xludf.DUMMYFUNCTION("""COMPUTED_VALUE"""),"")</f>
        <v/>
      </c>
      <c r="D429" t="str">
        <f ca="1">IFERROR(__xludf.DUMMYFUNCTION("""COMPUTED_VALUE"""),"")</f>
        <v/>
      </c>
      <c r="E429" t="str">
        <f ca="1">IFERROR(__xludf.DUMMYFUNCTION("""COMPUTED_VALUE"""),"")</f>
        <v/>
      </c>
      <c r="F429" t="str">
        <f ca="1">IFERROR(__xludf.DUMMYFUNCTION("""COMPUTED_VALUE"""),"")</f>
        <v/>
      </c>
    </row>
    <row r="430" spans="1:6" ht="12.75">
      <c r="A430" t="str">
        <f ca="1">IFERROR(__xludf.DUMMYFUNCTION("""COMPUTED_VALUE"""),"")</f>
        <v/>
      </c>
      <c r="B430" t="str">
        <f ca="1">IFERROR(__xludf.DUMMYFUNCTION("""COMPUTED_VALUE"""),"")</f>
        <v/>
      </c>
      <c r="C430" t="str">
        <f ca="1">IFERROR(__xludf.DUMMYFUNCTION("""COMPUTED_VALUE"""),"")</f>
        <v/>
      </c>
      <c r="D430" t="str">
        <f ca="1">IFERROR(__xludf.DUMMYFUNCTION("""COMPUTED_VALUE"""),"")</f>
        <v/>
      </c>
      <c r="E430" t="str">
        <f ca="1">IFERROR(__xludf.DUMMYFUNCTION("""COMPUTED_VALUE"""),"")</f>
        <v/>
      </c>
      <c r="F430" t="str">
        <f ca="1">IFERROR(__xludf.DUMMYFUNCTION("""COMPUTED_VALUE"""),"")</f>
        <v/>
      </c>
    </row>
    <row r="431" spans="1:6" ht="12.75">
      <c r="A431" t="str">
        <f ca="1">IFERROR(__xludf.DUMMYFUNCTION("""COMPUTED_VALUE"""),"")</f>
        <v/>
      </c>
      <c r="B431" t="str">
        <f ca="1">IFERROR(__xludf.DUMMYFUNCTION("""COMPUTED_VALUE"""),"")</f>
        <v/>
      </c>
      <c r="C431" t="str">
        <f ca="1">IFERROR(__xludf.DUMMYFUNCTION("""COMPUTED_VALUE"""),"")</f>
        <v/>
      </c>
      <c r="D431" t="str">
        <f ca="1">IFERROR(__xludf.DUMMYFUNCTION("""COMPUTED_VALUE"""),"")</f>
        <v/>
      </c>
      <c r="E431" t="str">
        <f ca="1">IFERROR(__xludf.DUMMYFUNCTION("""COMPUTED_VALUE"""),"")</f>
        <v/>
      </c>
      <c r="F431" t="str">
        <f ca="1">IFERROR(__xludf.DUMMYFUNCTION("""COMPUTED_VALUE"""),"")</f>
        <v/>
      </c>
    </row>
    <row r="432" spans="1:6" ht="12.75">
      <c r="A432" t="str">
        <f ca="1">IFERROR(__xludf.DUMMYFUNCTION("""COMPUTED_VALUE"""),"")</f>
        <v/>
      </c>
      <c r="B432" t="str">
        <f ca="1">IFERROR(__xludf.DUMMYFUNCTION("""COMPUTED_VALUE"""),"")</f>
        <v/>
      </c>
      <c r="C432" t="str">
        <f ca="1">IFERROR(__xludf.DUMMYFUNCTION("""COMPUTED_VALUE"""),"")</f>
        <v/>
      </c>
      <c r="D432" t="str">
        <f ca="1">IFERROR(__xludf.DUMMYFUNCTION("""COMPUTED_VALUE"""),"")</f>
        <v/>
      </c>
      <c r="E432" t="str">
        <f ca="1">IFERROR(__xludf.DUMMYFUNCTION("""COMPUTED_VALUE"""),"")</f>
        <v/>
      </c>
      <c r="F432" t="str">
        <f ca="1">IFERROR(__xludf.DUMMYFUNCTION("""COMPUTED_VALUE"""),"")</f>
        <v/>
      </c>
    </row>
    <row r="433" spans="1:6" ht="12.75">
      <c r="A433" t="str">
        <f ca="1">IFERROR(__xludf.DUMMYFUNCTION("""COMPUTED_VALUE"""),"")</f>
        <v/>
      </c>
      <c r="B433" t="str">
        <f ca="1">IFERROR(__xludf.DUMMYFUNCTION("""COMPUTED_VALUE"""),"")</f>
        <v/>
      </c>
      <c r="C433" t="str">
        <f ca="1">IFERROR(__xludf.DUMMYFUNCTION("""COMPUTED_VALUE"""),"")</f>
        <v/>
      </c>
      <c r="D433" t="str">
        <f ca="1">IFERROR(__xludf.DUMMYFUNCTION("""COMPUTED_VALUE"""),"")</f>
        <v/>
      </c>
      <c r="E433" t="str">
        <f ca="1">IFERROR(__xludf.DUMMYFUNCTION("""COMPUTED_VALUE"""),"")</f>
        <v/>
      </c>
      <c r="F433" t="str">
        <f ca="1">IFERROR(__xludf.DUMMYFUNCTION("""COMPUTED_VALUE"""),"")</f>
        <v/>
      </c>
    </row>
    <row r="434" spans="1:6" ht="12.75">
      <c r="A434" t="str">
        <f ca="1">IFERROR(__xludf.DUMMYFUNCTION("""COMPUTED_VALUE"""),"")</f>
        <v/>
      </c>
      <c r="B434" t="str">
        <f ca="1">IFERROR(__xludf.DUMMYFUNCTION("""COMPUTED_VALUE"""),"")</f>
        <v/>
      </c>
      <c r="C434" t="str">
        <f ca="1">IFERROR(__xludf.DUMMYFUNCTION("""COMPUTED_VALUE"""),"")</f>
        <v/>
      </c>
      <c r="D434" t="str">
        <f ca="1">IFERROR(__xludf.DUMMYFUNCTION("""COMPUTED_VALUE"""),"")</f>
        <v/>
      </c>
      <c r="E434" t="str">
        <f ca="1">IFERROR(__xludf.DUMMYFUNCTION("""COMPUTED_VALUE"""),"")</f>
        <v/>
      </c>
      <c r="F434" t="str">
        <f ca="1">IFERROR(__xludf.DUMMYFUNCTION("""COMPUTED_VALUE"""),"")</f>
        <v/>
      </c>
    </row>
    <row r="435" spans="1:6" ht="12.75">
      <c r="A435" t="str">
        <f ca="1">IFERROR(__xludf.DUMMYFUNCTION("""COMPUTED_VALUE"""),"")</f>
        <v/>
      </c>
      <c r="B435" t="str">
        <f ca="1">IFERROR(__xludf.DUMMYFUNCTION("""COMPUTED_VALUE"""),"")</f>
        <v/>
      </c>
      <c r="C435" t="str">
        <f ca="1">IFERROR(__xludf.DUMMYFUNCTION("""COMPUTED_VALUE"""),"")</f>
        <v/>
      </c>
      <c r="D435" t="str">
        <f ca="1">IFERROR(__xludf.DUMMYFUNCTION("""COMPUTED_VALUE"""),"")</f>
        <v/>
      </c>
      <c r="E435" t="str">
        <f ca="1">IFERROR(__xludf.DUMMYFUNCTION("""COMPUTED_VALUE"""),"")</f>
        <v/>
      </c>
      <c r="F435" t="str">
        <f ca="1">IFERROR(__xludf.DUMMYFUNCTION("""COMPUTED_VALUE"""),"")</f>
        <v/>
      </c>
    </row>
    <row r="436" spans="1:6" ht="12.75">
      <c r="A436" t="str">
        <f ca="1">IFERROR(__xludf.DUMMYFUNCTION("""COMPUTED_VALUE"""),"")</f>
        <v/>
      </c>
      <c r="B436" t="str">
        <f ca="1">IFERROR(__xludf.DUMMYFUNCTION("""COMPUTED_VALUE"""),"")</f>
        <v/>
      </c>
      <c r="C436" t="str">
        <f ca="1">IFERROR(__xludf.DUMMYFUNCTION("""COMPUTED_VALUE"""),"")</f>
        <v/>
      </c>
      <c r="D436" t="str">
        <f ca="1">IFERROR(__xludf.DUMMYFUNCTION("""COMPUTED_VALUE"""),"")</f>
        <v/>
      </c>
      <c r="E436" t="str">
        <f ca="1">IFERROR(__xludf.DUMMYFUNCTION("""COMPUTED_VALUE"""),"")</f>
        <v/>
      </c>
      <c r="F436" t="str">
        <f ca="1">IFERROR(__xludf.DUMMYFUNCTION("""COMPUTED_VALUE"""),"")</f>
        <v/>
      </c>
    </row>
    <row r="437" spans="1:6" ht="12.75">
      <c r="A437" t="str">
        <f ca="1">IFERROR(__xludf.DUMMYFUNCTION("""COMPUTED_VALUE"""),"")</f>
        <v/>
      </c>
      <c r="B437" t="str">
        <f ca="1">IFERROR(__xludf.DUMMYFUNCTION("""COMPUTED_VALUE"""),"")</f>
        <v/>
      </c>
      <c r="C437" t="str">
        <f ca="1">IFERROR(__xludf.DUMMYFUNCTION("""COMPUTED_VALUE"""),"")</f>
        <v/>
      </c>
      <c r="D437" t="str">
        <f ca="1">IFERROR(__xludf.DUMMYFUNCTION("""COMPUTED_VALUE"""),"")</f>
        <v/>
      </c>
      <c r="E437" t="str">
        <f ca="1">IFERROR(__xludf.DUMMYFUNCTION("""COMPUTED_VALUE"""),"")</f>
        <v/>
      </c>
      <c r="F437" t="str">
        <f ca="1">IFERROR(__xludf.DUMMYFUNCTION("""COMPUTED_VALUE"""),"")</f>
        <v/>
      </c>
    </row>
    <row r="438" spans="1:6" ht="12.75">
      <c r="A438" t="str">
        <f ca="1">IFERROR(__xludf.DUMMYFUNCTION("""COMPUTED_VALUE"""),"")</f>
        <v/>
      </c>
      <c r="B438" t="str">
        <f ca="1">IFERROR(__xludf.DUMMYFUNCTION("""COMPUTED_VALUE"""),"")</f>
        <v/>
      </c>
      <c r="C438" t="str">
        <f ca="1">IFERROR(__xludf.DUMMYFUNCTION("""COMPUTED_VALUE"""),"")</f>
        <v/>
      </c>
      <c r="D438" t="str">
        <f ca="1">IFERROR(__xludf.DUMMYFUNCTION("""COMPUTED_VALUE"""),"")</f>
        <v/>
      </c>
      <c r="E438" t="str">
        <f ca="1">IFERROR(__xludf.DUMMYFUNCTION("""COMPUTED_VALUE"""),"")</f>
        <v/>
      </c>
      <c r="F438" t="str">
        <f ca="1">IFERROR(__xludf.DUMMYFUNCTION("""COMPUTED_VALUE"""),"")</f>
        <v/>
      </c>
    </row>
    <row r="439" spans="1:6" ht="12.75">
      <c r="A439" t="str">
        <f ca="1">IFERROR(__xludf.DUMMYFUNCTION("""COMPUTED_VALUE"""),"")</f>
        <v/>
      </c>
      <c r="B439" t="str">
        <f ca="1">IFERROR(__xludf.DUMMYFUNCTION("""COMPUTED_VALUE"""),"")</f>
        <v/>
      </c>
      <c r="C439" t="str">
        <f ca="1">IFERROR(__xludf.DUMMYFUNCTION("""COMPUTED_VALUE"""),"")</f>
        <v/>
      </c>
      <c r="D439" t="str">
        <f ca="1">IFERROR(__xludf.DUMMYFUNCTION("""COMPUTED_VALUE"""),"")</f>
        <v/>
      </c>
      <c r="E439" t="str">
        <f ca="1">IFERROR(__xludf.DUMMYFUNCTION("""COMPUTED_VALUE"""),"")</f>
        <v/>
      </c>
      <c r="F439" t="str">
        <f ca="1">IFERROR(__xludf.DUMMYFUNCTION("""COMPUTED_VALUE"""),"")</f>
        <v/>
      </c>
    </row>
    <row r="440" spans="1:6" ht="12.75">
      <c r="A440" t="str">
        <f ca="1">IFERROR(__xludf.DUMMYFUNCTION("""COMPUTED_VALUE"""),"")</f>
        <v/>
      </c>
      <c r="B440" t="str">
        <f ca="1">IFERROR(__xludf.DUMMYFUNCTION("""COMPUTED_VALUE"""),"")</f>
        <v/>
      </c>
      <c r="C440" t="str">
        <f ca="1">IFERROR(__xludf.DUMMYFUNCTION("""COMPUTED_VALUE"""),"")</f>
        <v/>
      </c>
      <c r="D440" t="str">
        <f ca="1">IFERROR(__xludf.DUMMYFUNCTION("""COMPUTED_VALUE"""),"")</f>
        <v/>
      </c>
      <c r="E440" t="str">
        <f ca="1">IFERROR(__xludf.DUMMYFUNCTION("""COMPUTED_VALUE"""),"")</f>
        <v/>
      </c>
      <c r="F440" t="str">
        <f ca="1">IFERROR(__xludf.DUMMYFUNCTION("""COMPUTED_VALUE"""),"")</f>
        <v/>
      </c>
    </row>
    <row r="441" spans="1:6" ht="12.75">
      <c r="A441" t="str">
        <f ca="1">IFERROR(__xludf.DUMMYFUNCTION("""COMPUTED_VALUE"""),"")</f>
        <v/>
      </c>
      <c r="B441" t="str">
        <f ca="1">IFERROR(__xludf.DUMMYFUNCTION("""COMPUTED_VALUE"""),"")</f>
        <v/>
      </c>
      <c r="C441" t="str">
        <f ca="1">IFERROR(__xludf.DUMMYFUNCTION("""COMPUTED_VALUE"""),"")</f>
        <v/>
      </c>
      <c r="D441" t="str">
        <f ca="1">IFERROR(__xludf.DUMMYFUNCTION("""COMPUTED_VALUE"""),"")</f>
        <v/>
      </c>
      <c r="E441" t="str">
        <f ca="1">IFERROR(__xludf.DUMMYFUNCTION("""COMPUTED_VALUE"""),"")</f>
        <v/>
      </c>
      <c r="F441" t="str">
        <f ca="1">IFERROR(__xludf.DUMMYFUNCTION("""COMPUTED_VALUE"""),"")</f>
        <v/>
      </c>
    </row>
    <row r="442" spans="1:6" ht="12.75">
      <c r="A442" t="str">
        <f ca="1">IFERROR(__xludf.DUMMYFUNCTION("""COMPUTED_VALUE"""),"")</f>
        <v/>
      </c>
      <c r="B442" t="str">
        <f ca="1">IFERROR(__xludf.DUMMYFUNCTION("""COMPUTED_VALUE"""),"")</f>
        <v/>
      </c>
      <c r="C442" t="str">
        <f ca="1">IFERROR(__xludf.DUMMYFUNCTION("""COMPUTED_VALUE"""),"")</f>
        <v/>
      </c>
      <c r="D442" t="str">
        <f ca="1">IFERROR(__xludf.DUMMYFUNCTION("""COMPUTED_VALUE"""),"")</f>
        <v/>
      </c>
      <c r="E442" t="str">
        <f ca="1">IFERROR(__xludf.DUMMYFUNCTION("""COMPUTED_VALUE"""),"")</f>
        <v/>
      </c>
      <c r="F442" t="str">
        <f ca="1">IFERROR(__xludf.DUMMYFUNCTION("""COMPUTED_VALUE"""),"")</f>
        <v/>
      </c>
    </row>
    <row r="443" spans="1:6" ht="12.75">
      <c r="A443" t="str">
        <f ca="1">IFERROR(__xludf.DUMMYFUNCTION("""COMPUTED_VALUE"""),"")</f>
        <v/>
      </c>
      <c r="B443" t="str">
        <f ca="1">IFERROR(__xludf.DUMMYFUNCTION("""COMPUTED_VALUE"""),"")</f>
        <v/>
      </c>
      <c r="C443" t="str">
        <f ca="1">IFERROR(__xludf.DUMMYFUNCTION("""COMPUTED_VALUE"""),"")</f>
        <v/>
      </c>
      <c r="D443" t="str">
        <f ca="1">IFERROR(__xludf.DUMMYFUNCTION("""COMPUTED_VALUE"""),"")</f>
        <v/>
      </c>
      <c r="E443" t="str">
        <f ca="1">IFERROR(__xludf.DUMMYFUNCTION("""COMPUTED_VALUE"""),"")</f>
        <v/>
      </c>
      <c r="F443" t="str">
        <f ca="1">IFERROR(__xludf.DUMMYFUNCTION("""COMPUTED_VALUE"""),"")</f>
        <v/>
      </c>
    </row>
    <row r="444" spans="1:6" ht="12.75">
      <c r="A444" t="str">
        <f ca="1">IFERROR(__xludf.DUMMYFUNCTION("""COMPUTED_VALUE"""),"")</f>
        <v/>
      </c>
      <c r="B444" t="str">
        <f ca="1">IFERROR(__xludf.DUMMYFUNCTION("""COMPUTED_VALUE"""),"")</f>
        <v/>
      </c>
      <c r="C444" t="str">
        <f ca="1">IFERROR(__xludf.DUMMYFUNCTION("""COMPUTED_VALUE"""),"")</f>
        <v/>
      </c>
      <c r="D444" t="str">
        <f ca="1">IFERROR(__xludf.DUMMYFUNCTION("""COMPUTED_VALUE"""),"")</f>
        <v/>
      </c>
      <c r="E444" t="str">
        <f ca="1">IFERROR(__xludf.DUMMYFUNCTION("""COMPUTED_VALUE"""),"")</f>
        <v/>
      </c>
      <c r="F444" t="str">
        <f ca="1">IFERROR(__xludf.DUMMYFUNCTION("""COMPUTED_VALUE"""),"")</f>
        <v/>
      </c>
    </row>
    <row r="445" spans="1:6" ht="12.75">
      <c r="A445" t="str">
        <f ca="1">IFERROR(__xludf.DUMMYFUNCTION("""COMPUTED_VALUE"""),"")</f>
        <v/>
      </c>
      <c r="B445" t="str">
        <f ca="1">IFERROR(__xludf.DUMMYFUNCTION("""COMPUTED_VALUE"""),"")</f>
        <v/>
      </c>
      <c r="C445" t="str">
        <f ca="1">IFERROR(__xludf.DUMMYFUNCTION("""COMPUTED_VALUE"""),"")</f>
        <v/>
      </c>
      <c r="D445" t="str">
        <f ca="1">IFERROR(__xludf.DUMMYFUNCTION("""COMPUTED_VALUE"""),"")</f>
        <v/>
      </c>
      <c r="E445" t="str">
        <f ca="1">IFERROR(__xludf.DUMMYFUNCTION("""COMPUTED_VALUE"""),"")</f>
        <v/>
      </c>
      <c r="F445" t="str">
        <f ca="1">IFERROR(__xludf.DUMMYFUNCTION("""COMPUTED_VALUE"""),"")</f>
        <v/>
      </c>
    </row>
    <row r="446" spans="1:6" ht="12.75">
      <c r="A446" t="str">
        <f ca="1">IFERROR(__xludf.DUMMYFUNCTION("""COMPUTED_VALUE"""),"")</f>
        <v/>
      </c>
      <c r="B446" t="str">
        <f ca="1">IFERROR(__xludf.DUMMYFUNCTION("""COMPUTED_VALUE"""),"")</f>
        <v/>
      </c>
      <c r="C446" t="str">
        <f ca="1">IFERROR(__xludf.DUMMYFUNCTION("""COMPUTED_VALUE"""),"")</f>
        <v/>
      </c>
      <c r="D446" t="str">
        <f ca="1">IFERROR(__xludf.DUMMYFUNCTION("""COMPUTED_VALUE"""),"")</f>
        <v/>
      </c>
      <c r="E446" t="str">
        <f ca="1">IFERROR(__xludf.DUMMYFUNCTION("""COMPUTED_VALUE"""),"")</f>
        <v/>
      </c>
      <c r="F446" t="str">
        <f ca="1">IFERROR(__xludf.DUMMYFUNCTION("""COMPUTED_VALUE"""),"")</f>
        <v/>
      </c>
    </row>
    <row r="447" spans="1:6" ht="12.75">
      <c r="A447" t="str">
        <f ca="1">IFERROR(__xludf.DUMMYFUNCTION("""COMPUTED_VALUE"""),"")</f>
        <v/>
      </c>
      <c r="B447" t="str">
        <f ca="1">IFERROR(__xludf.DUMMYFUNCTION("""COMPUTED_VALUE"""),"")</f>
        <v/>
      </c>
      <c r="C447" t="str">
        <f ca="1">IFERROR(__xludf.DUMMYFUNCTION("""COMPUTED_VALUE"""),"")</f>
        <v/>
      </c>
      <c r="D447" t="str">
        <f ca="1">IFERROR(__xludf.DUMMYFUNCTION("""COMPUTED_VALUE"""),"")</f>
        <v/>
      </c>
      <c r="E447" t="str">
        <f ca="1">IFERROR(__xludf.DUMMYFUNCTION("""COMPUTED_VALUE"""),"")</f>
        <v/>
      </c>
      <c r="F447" t="str">
        <f ca="1">IFERROR(__xludf.DUMMYFUNCTION("""COMPUTED_VALUE"""),"")</f>
        <v/>
      </c>
    </row>
    <row r="448" spans="1:6" ht="12.75">
      <c r="A448" t="str">
        <f ca="1">IFERROR(__xludf.DUMMYFUNCTION("""COMPUTED_VALUE"""),"")</f>
        <v/>
      </c>
      <c r="B448" t="str">
        <f ca="1">IFERROR(__xludf.DUMMYFUNCTION("""COMPUTED_VALUE"""),"")</f>
        <v/>
      </c>
      <c r="C448" t="str">
        <f ca="1">IFERROR(__xludf.DUMMYFUNCTION("""COMPUTED_VALUE"""),"")</f>
        <v/>
      </c>
      <c r="D448" t="str">
        <f ca="1">IFERROR(__xludf.DUMMYFUNCTION("""COMPUTED_VALUE"""),"")</f>
        <v/>
      </c>
      <c r="E448" t="str">
        <f ca="1">IFERROR(__xludf.DUMMYFUNCTION("""COMPUTED_VALUE"""),"")</f>
        <v/>
      </c>
      <c r="F448" t="str">
        <f ca="1">IFERROR(__xludf.DUMMYFUNCTION("""COMPUTED_VALUE"""),"")</f>
        <v/>
      </c>
    </row>
    <row r="449" spans="1:6" ht="12.75">
      <c r="A449" t="str">
        <f ca="1">IFERROR(__xludf.DUMMYFUNCTION("""COMPUTED_VALUE"""),"")</f>
        <v/>
      </c>
      <c r="B449" t="str">
        <f ca="1">IFERROR(__xludf.DUMMYFUNCTION("""COMPUTED_VALUE"""),"")</f>
        <v/>
      </c>
      <c r="C449" t="str">
        <f ca="1">IFERROR(__xludf.DUMMYFUNCTION("""COMPUTED_VALUE"""),"")</f>
        <v/>
      </c>
      <c r="D449" t="str">
        <f ca="1">IFERROR(__xludf.DUMMYFUNCTION("""COMPUTED_VALUE"""),"")</f>
        <v/>
      </c>
      <c r="E449" t="str">
        <f ca="1">IFERROR(__xludf.DUMMYFUNCTION("""COMPUTED_VALUE"""),"")</f>
        <v/>
      </c>
      <c r="F449" t="str">
        <f ca="1">IFERROR(__xludf.DUMMYFUNCTION("""COMPUTED_VALUE"""),"")</f>
        <v/>
      </c>
    </row>
    <row r="450" spans="1:6" ht="12.75">
      <c r="A450" t="str">
        <f ca="1">IFERROR(__xludf.DUMMYFUNCTION("""COMPUTED_VALUE"""),"")</f>
        <v/>
      </c>
      <c r="B450" t="str">
        <f ca="1">IFERROR(__xludf.DUMMYFUNCTION("""COMPUTED_VALUE"""),"")</f>
        <v/>
      </c>
      <c r="C450" t="str">
        <f ca="1">IFERROR(__xludf.DUMMYFUNCTION("""COMPUTED_VALUE"""),"")</f>
        <v/>
      </c>
      <c r="D450" t="str">
        <f ca="1">IFERROR(__xludf.DUMMYFUNCTION("""COMPUTED_VALUE"""),"")</f>
        <v/>
      </c>
      <c r="E450" t="str">
        <f ca="1">IFERROR(__xludf.DUMMYFUNCTION("""COMPUTED_VALUE"""),"")</f>
        <v/>
      </c>
      <c r="F450" t="str">
        <f ca="1">IFERROR(__xludf.DUMMYFUNCTION("""COMPUTED_VALUE"""),"")</f>
        <v/>
      </c>
    </row>
    <row r="451" spans="1:6" ht="12.75">
      <c r="A451" t="str">
        <f ca="1">IFERROR(__xludf.DUMMYFUNCTION("""COMPUTED_VALUE"""),"")</f>
        <v/>
      </c>
      <c r="B451" t="str">
        <f ca="1">IFERROR(__xludf.DUMMYFUNCTION("""COMPUTED_VALUE"""),"")</f>
        <v/>
      </c>
      <c r="C451" t="str">
        <f ca="1">IFERROR(__xludf.DUMMYFUNCTION("""COMPUTED_VALUE"""),"")</f>
        <v/>
      </c>
      <c r="D451" t="str">
        <f ca="1">IFERROR(__xludf.DUMMYFUNCTION("""COMPUTED_VALUE"""),"")</f>
        <v/>
      </c>
      <c r="E451" t="str">
        <f ca="1">IFERROR(__xludf.DUMMYFUNCTION("""COMPUTED_VALUE"""),"")</f>
        <v/>
      </c>
      <c r="F451" t="str">
        <f ca="1">IFERROR(__xludf.DUMMYFUNCTION("""COMPUTED_VALUE"""),"")</f>
        <v/>
      </c>
    </row>
    <row r="452" spans="1:6" ht="12.75">
      <c r="A452" t="str">
        <f ca="1">IFERROR(__xludf.DUMMYFUNCTION("""COMPUTED_VALUE"""),"")</f>
        <v/>
      </c>
      <c r="B452" t="str">
        <f ca="1">IFERROR(__xludf.DUMMYFUNCTION("""COMPUTED_VALUE"""),"")</f>
        <v/>
      </c>
      <c r="C452" t="str">
        <f ca="1">IFERROR(__xludf.DUMMYFUNCTION("""COMPUTED_VALUE"""),"")</f>
        <v/>
      </c>
      <c r="D452" t="str">
        <f ca="1">IFERROR(__xludf.DUMMYFUNCTION("""COMPUTED_VALUE"""),"")</f>
        <v/>
      </c>
      <c r="E452" t="str">
        <f ca="1">IFERROR(__xludf.DUMMYFUNCTION("""COMPUTED_VALUE"""),"")</f>
        <v/>
      </c>
      <c r="F452" t="str">
        <f ca="1">IFERROR(__xludf.DUMMYFUNCTION("""COMPUTED_VALUE"""),"")</f>
        <v/>
      </c>
    </row>
    <row r="453" spans="1:6" ht="12.75">
      <c r="A453" t="str">
        <f ca="1">IFERROR(__xludf.DUMMYFUNCTION("""COMPUTED_VALUE"""),"")</f>
        <v/>
      </c>
      <c r="B453" t="str">
        <f ca="1">IFERROR(__xludf.DUMMYFUNCTION("""COMPUTED_VALUE"""),"")</f>
        <v/>
      </c>
      <c r="C453" t="str">
        <f ca="1">IFERROR(__xludf.DUMMYFUNCTION("""COMPUTED_VALUE"""),"")</f>
        <v/>
      </c>
      <c r="D453" t="str">
        <f ca="1">IFERROR(__xludf.DUMMYFUNCTION("""COMPUTED_VALUE"""),"")</f>
        <v/>
      </c>
      <c r="E453" t="str">
        <f ca="1">IFERROR(__xludf.DUMMYFUNCTION("""COMPUTED_VALUE"""),"")</f>
        <v/>
      </c>
      <c r="F453" t="str">
        <f ca="1">IFERROR(__xludf.DUMMYFUNCTION("""COMPUTED_VALUE"""),"")</f>
        <v/>
      </c>
    </row>
    <row r="454" spans="1:6" ht="12.75">
      <c r="A454" t="str">
        <f ca="1">IFERROR(__xludf.DUMMYFUNCTION("""COMPUTED_VALUE"""),"")</f>
        <v/>
      </c>
      <c r="B454" t="str">
        <f ca="1">IFERROR(__xludf.DUMMYFUNCTION("""COMPUTED_VALUE"""),"")</f>
        <v/>
      </c>
      <c r="C454" t="str">
        <f ca="1">IFERROR(__xludf.DUMMYFUNCTION("""COMPUTED_VALUE"""),"")</f>
        <v/>
      </c>
      <c r="D454" t="str">
        <f ca="1">IFERROR(__xludf.DUMMYFUNCTION("""COMPUTED_VALUE"""),"")</f>
        <v/>
      </c>
      <c r="E454" t="str">
        <f ca="1">IFERROR(__xludf.DUMMYFUNCTION("""COMPUTED_VALUE"""),"")</f>
        <v/>
      </c>
      <c r="F454" t="str">
        <f ca="1">IFERROR(__xludf.DUMMYFUNCTION("""COMPUTED_VALUE"""),"")</f>
        <v/>
      </c>
    </row>
    <row r="455" spans="1:6" ht="12.75">
      <c r="A455" t="str">
        <f ca="1">IFERROR(__xludf.DUMMYFUNCTION("""COMPUTED_VALUE"""),"")</f>
        <v/>
      </c>
      <c r="B455" t="str">
        <f ca="1">IFERROR(__xludf.DUMMYFUNCTION("""COMPUTED_VALUE"""),"")</f>
        <v/>
      </c>
      <c r="C455" t="str">
        <f ca="1">IFERROR(__xludf.DUMMYFUNCTION("""COMPUTED_VALUE"""),"")</f>
        <v/>
      </c>
      <c r="D455" t="str">
        <f ca="1">IFERROR(__xludf.DUMMYFUNCTION("""COMPUTED_VALUE"""),"")</f>
        <v/>
      </c>
      <c r="E455" t="str">
        <f ca="1">IFERROR(__xludf.DUMMYFUNCTION("""COMPUTED_VALUE"""),"")</f>
        <v/>
      </c>
      <c r="F455" t="str">
        <f ca="1">IFERROR(__xludf.DUMMYFUNCTION("""COMPUTED_VALUE"""),"")</f>
        <v/>
      </c>
    </row>
    <row r="456" spans="1:6" ht="12.75">
      <c r="A456" t="str">
        <f ca="1">IFERROR(__xludf.DUMMYFUNCTION("""COMPUTED_VALUE"""),"")</f>
        <v/>
      </c>
      <c r="B456" t="str">
        <f ca="1">IFERROR(__xludf.DUMMYFUNCTION("""COMPUTED_VALUE"""),"")</f>
        <v/>
      </c>
      <c r="C456" t="str">
        <f ca="1">IFERROR(__xludf.DUMMYFUNCTION("""COMPUTED_VALUE"""),"")</f>
        <v/>
      </c>
      <c r="D456" t="str">
        <f ca="1">IFERROR(__xludf.DUMMYFUNCTION("""COMPUTED_VALUE"""),"")</f>
        <v/>
      </c>
      <c r="E456" t="str">
        <f ca="1">IFERROR(__xludf.DUMMYFUNCTION("""COMPUTED_VALUE"""),"")</f>
        <v/>
      </c>
      <c r="F456" t="str">
        <f ca="1">IFERROR(__xludf.DUMMYFUNCTION("""COMPUTED_VALUE"""),"")</f>
        <v/>
      </c>
    </row>
    <row r="457" spans="1:6" ht="12.75">
      <c r="A457" t="str">
        <f ca="1">IFERROR(__xludf.DUMMYFUNCTION("""COMPUTED_VALUE"""),"")</f>
        <v/>
      </c>
      <c r="B457" t="str">
        <f ca="1">IFERROR(__xludf.DUMMYFUNCTION("""COMPUTED_VALUE"""),"")</f>
        <v/>
      </c>
      <c r="C457" t="str">
        <f ca="1">IFERROR(__xludf.DUMMYFUNCTION("""COMPUTED_VALUE"""),"")</f>
        <v/>
      </c>
      <c r="D457" t="str">
        <f ca="1">IFERROR(__xludf.DUMMYFUNCTION("""COMPUTED_VALUE"""),"")</f>
        <v/>
      </c>
      <c r="E457" t="str">
        <f ca="1">IFERROR(__xludf.DUMMYFUNCTION("""COMPUTED_VALUE"""),"")</f>
        <v/>
      </c>
      <c r="F457" t="str">
        <f ca="1">IFERROR(__xludf.DUMMYFUNCTION("""COMPUTED_VALUE"""),"")</f>
        <v/>
      </c>
    </row>
    <row r="458" spans="1:6" ht="12.75">
      <c r="A458" t="str">
        <f ca="1">IFERROR(__xludf.DUMMYFUNCTION("""COMPUTED_VALUE"""),"")</f>
        <v/>
      </c>
      <c r="B458" t="str">
        <f ca="1">IFERROR(__xludf.DUMMYFUNCTION("""COMPUTED_VALUE"""),"")</f>
        <v/>
      </c>
      <c r="C458" t="str">
        <f ca="1">IFERROR(__xludf.DUMMYFUNCTION("""COMPUTED_VALUE"""),"")</f>
        <v/>
      </c>
      <c r="D458" t="str">
        <f ca="1">IFERROR(__xludf.DUMMYFUNCTION("""COMPUTED_VALUE"""),"")</f>
        <v/>
      </c>
      <c r="E458" t="str">
        <f ca="1">IFERROR(__xludf.DUMMYFUNCTION("""COMPUTED_VALUE"""),"")</f>
        <v/>
      </c>
      <c r="F458" t="str">
        <f ca="1">IFERROR(__xludf.DUMMYFUNCTION("""COMPUTED_VALUE"""),"")</f>
        <v/>
      </c>
    </row>
    <row r="459" spans="1:6" ht="12.75">
      <c r="A459" t="str">
        <f ca="1">IFERROR(__xludf.DUMMYFUNCTION("""COMPUTED_VALUE"""),"")</f>
        <v/>
      </c>
      <c r="B459" t="str">
        <f ca="1">IFERROR(__xludf.DUMMYFUNCTION("""COMPUTED_VALUE"""),"")</f>
        <v/>
      </c>
      <c r="C459" t="str">
        <f ca="1">IFERROR(__xludf.DUMMYFUNCTION("""COMPUTED_VALUE"""),"")</f>
        <v/>
      </c>
      <c r="D459" t="str">
        <f ca="1">IFERROR(__xludf.DUMMYFUNCTION("""COMPUTED_VALUE"""),"")</f>
        <v/>
      </c>
      <c r="E459" t="str">
        <f ca="1">IFERROR(__xludf.DUMMYFUNCTION("""COMPUTED_VALUE"""),"")</f>
        <v/>
      </c>
      <c r="F459" t="str">
        <f ca="1">IFERROR(__xludf.DUMMYFUNCTION("""COMPUTED_VALUE"""),"")</f>
        <v/>
      </c>
    </row>
    <row r="460" spans="1:6" ht="12.75">
      <c r="A460" t="str">
        <f ca="1">IFERROR(__xludf.DUMMYFUNCTION("""COMPUTED_VALUE"""),"")</f>
        <v/>
      </c>
      <c r="B460" t="str">
        <f ca="1">IFERROR(__xludf.DUMMYFUNCTION("""COMPUTED_VALUE"""),"")</f>
        <v/>
      </c>
      <c r="C460" t="str">
        <f ca="1">IFERROR(__xludf.DUMMYFUNCTION("""COMPUTED_VALUE"""),"")</f>
        <v/>
      </c>
      <c r="D460" t="str">
        <f ca="1">IFERROR(__xludf.DUMMYFUNCTION("""COMPUTED_VALUE"""),"")</f>
        <v/>
      </c>
      <c r="E460" t="str">
        <f ca="1">IFERROR(__xludf.DUMMYFUNCTION("""COMPUTED_VALUE"""),"")</f>
        <v/>
      </c>
      <c r="F460" t="str">
        <f ca="1">IFERROR(__xludf.DUMMYFUNCTION("""COMPUTED_VALUE"""),"")</f>
        <v/>
      </c>
    </row>
    <row r="461" spans="1:6" ht="12.75">
      <c r="A461" t="str">
        <f ca="1">IFERROR(__xludf.DUMMYFUNCTION("""COMPUTED_VALUE"""),"")</f>
        <v/>
      </c>
      <c r="B461" t="str">
        <f ca="1">IFERROR(__xludf.DUMMYFUNCTION("""COMPUTED_VALUE"""),"")</f>
        <v/>
      </c>
      <c r="C461" t="str">
        <f ca="1">IFERROR(__xludf.DUMMYFUNCTION("""COMPUTED_VALUE"""),"")</f>
        <v/>
      </c>
      <c r="D461" t="str">
        <f ca="1">IFERROR(__xludf.DUMMYFUNCTION("""COMPUTED_VALUE"""),"")</f>
        <v/>
      </c>
      <c r="E461" t="str">
        <f ca="1">IFERROR(__xludf.DUMMYFUNCTION("""COMPUTED_VALUE"""),"")</f>
        <v/>
      </c>
      <c r="F461" t="str">
        <f ca="1">IFERROR(__xludf.DUMMYFUNCTION("""COMPUTED_VALUE"""),"")</f>
        <v/>
      </c>
    </row>
    <row r="462" spans="1:6" ht="12.75">
      <c r="A462" t="str">
        <f ca="1">IFERROR(__xludf.DUMMYFUNCTION("""COMPUTED_VALUE"""),"")</f>
        <v/>
      </c>
      <c r="B462" t="str">
        <f ca="1">IFERROR(__xludf.DUMMYFUNCTION("""COMPUTED_VALUE"""),"")</f>
        <v/>
      </c>
      <c r="C462" t="str">
        <f ca="1">IFERROR(__xludf.DUMMYFUNCTION("""COMPUTED_VALUE"""),"")</f>
        <v/>
      </c>
      <c r="D462" t="str">
        <f ca="1">IFERROR(__xludf.DUMMYFUNCTION("""COMPUTED_VALUE"""),"")</f>
        <v/>
      </c>
      <c r="E462" t="str">
        <f ca="1">IFERROR(__xludf.DUMMYFUNCTION("""COMPUTED_VALUE"""),"")</f>
        <v/>
      </c>
      <c r="F462" t="str">
        <f ca="1">IFERROR(__xludf.DUMMYFUNCTION("""COMPUTED_VALUE"""),"")</f>
        <v/>
      </c>
    </row>
    <row r="463" spans="1:6" ht="12.75">
      <c r="A463" t="str">
        <f ca="1">IFERROR(__xludf.DUMMYFUNCTION("""COMPUTED_VALUE"""),"")</f>
        <v/>
      </c>
      <c r="B463" t="str">
        <f ca="1">IFERROR(__xludf.DUMMYFUNCTION("""COMPUTED_VALUE"""),"")</f>
        <v/>
      </c>
      <c r="C463" t="str">
        <f ca="1">IFERROR(__xludf.DUMMYFUNCTION("""COMPUTED_VALUE"""),"")</f>
        <v/>
      </c>
      <c r="D463" t="str">
        <f ca="1">IFERROR(__xludf.DUMMYFUNCTION("""COMPUTED_VALUE"""),"")</f>
        <v/>
      </c>
      <c r="E463" t="str">
        <f ca="1">IFERROR(__xludf.DUMMYFUNCTION("""COMPUTED_VALUE"""),"")</f>
        <v/>
      </c>
      <c r="F463" t="str">
        <f ca="1">IFERROR(__xludf.DUMMYFUNCTION("""COMPUTED_VALUE"""),"")</f>
        <v/>
      </c>
    </row>
    <row r="464" spans="1:6" ht="12.75">
      <c r="A464" t="str">
        <f ca="1">IFERROR(__xludf.DUMMYFUNCTION("""COMPUTED_VALUE"""),"")</f>
        <v/>
      </c>
      <c r="B464" t="str">
        <f ca="1">IFERROR(__xludf.DUMMYFUNCTION("""COMPUTED_VALUE"""),"")</f>
        <v/>
      </c>
      <c r="C464" t="str">
        <f ca="1">IFERROR(__xludf.DUMMYFUNCTION("""COMPUTED_VALUE"""),"")</f>
        <v/>
      </c>
      <c r="D464" t="str">
        <f ca="1">IFERROR(__xludf.DUMMYFUNCTION("""COMPUTED_VALUE"""),"")</f>
        <v/>
      </c>
      <c r="E464" t="str">
        <f ca="1">IFERROR(__xludf.DUMMYFUNCTION("""COMPUTED_VALUE"""),"")</f>
        <v/>
      </c>
      <c r="F464" t="str">
        <f ca="1">IFERROR(__xludf.DUMMYFUNCTION("""COMPUTED_VALUE"""),"")</f>
        <v/>
      </c>
    </row>
    <row r="465" spans="1:6" ht="12.75">
      <c r="A465" t="str">
        <f ca="1">IFERROR(__xludf.DUMMYFUNCTION("""COMPUTED_VALUE"""),"")</f>
        <v/>
      </c>
      <c r="B465" t="str">
        <f ca="1">IFERROR(__xludf.DUMMYFUNCTION("""COMPUTED_VALUE"""),"")</f>
        <v/>
      </c>
      <c r="C465" t="str">
        <f ca="1">IFERROR(__xludf.DUMMYFUNCTION("""COMPUTED_VALUE"""),"")</f>
        <v/>
      </c>
      <c r="D465" t="str">
        <f ca="1">IFERROR(__xludf.DUMMYFUNCTION("""COMPUTED_VALUE"""),"")</f>
        <v/>
      </c>
      <c r="E465" t="str">
        <f ca="1">IFERROR(__xludf.DUMMYFUNCTION("""COMPUTED_VALUE"""),"")</f>
        <v/>
      </c>
      <c r="F465" t="str">
        <f ca="1">IFERROR(__xludf.DUMMYFUNCTION("""COMPUTED_VALUE"""),"")</f>
        <v/>
      </c>
    </row>
    <row r="466" spans="1:6" ht="12.75">
      <c r="A466" t="str">
        <f ca="1">IFERROR(__xludf.DUMMYFUNCTION("""COMPUTED_VALUE"""),"")</f>
        <v/>
      </c>
      <c r="B466" t="str">
        <f ca="1">IFERROR(__xludf.DUMMYFUNCTION("""COMPUTED_VALUE"""),"")</f>
        <v/>
      </c>
      <c r="C466" t="str">
        <f ca="1">IFERROR(__xludf.DUMMYFUNCTION("""COMPUTED_VALUE"""),"")</f>
        <v/>
      </c>
      <c r="D466" t="str">
        <f ca="1">IFERROR(__xludf.DUMMYFUNCTION("""COMPUTED_VALUE"""),"")</f>
        <v/>
      </c>
      <c r="E466" t="str">
        <f ca="1">IFERROR(__xludf.DUMMYFUNCTION("""COMPUTED_VALUE"""),"")</f>
        <v/>
      </c>
      <c r="F466" t="str">
        <f ca="1">IFERROR(__xludf.DUMMYFUNCTION("""COMPUTED_VALUE"""),"")</f>
        <v/>
      </c>
    </row>
    <row r="467" spans="1:6" ht="12.75">
      <c r="A467" t="str">
        <f ca="1">IFERROR(__xludf.DUMMYFUNCTION("""COMPUTED_VALUE"""),"")</f>
        <v/>
      </c>
      <c r="B467" t="str">
        <f ca="1">IFERROR(__xludf.DUMMYFUNCTION("""COMPUTED_VALUE"""),"")</f>
        <v/>
      </c>
      <c r="C467" t="str">
        <f ca="1">IFERROR(__xludf.DUMMYFUNCTION("""COMPUTED_VALUE"""),"")</f>
        <v/>
      </c>
      <c r="D467" t="str">
        <f ca="1">IFERROR(__xludf.DUMMYFUNCTION("""COMPUTED_VALUE"""),"")</f>
        <v/>
      </c>
      <c r="E467" t="str">
        <f ca="1">IFERROR(__xludf.DUMMYFUNCTION("""COMPUTED_VALUE"""),"")</f>
        <v/>
      </c>
      <c r="F467" t="str">
        <f ca="1">IFERROR(__xludf.DUMMYFUNCTION("""COMPUTED_VALUE"""),"")</f>
        <v/>
      </c>
    </row>
    <row r="468" spans="1:6" ht="12.75">
      <c r="A468" t="str">
        <f ca="1">IFERROR(__xludf.DUMMYFUNCTION("""COMPUTED_VALUE"""),"")</f>
        <v/>
      </c>
      <c r="B468" t="str">
        <f ca="1">IFERROR(__xludf.DUMMYFUNCTION("""COMPUTED_VALUE"""),"")</f>
        <v/>
      </c>
      <c r="C468" t="str">
        <f ca="1">IFERROR(__xludf.DUMMYFUNCTION("""COMPUTED_VALUE"""),"")</f>
        <v/>
      </c>
      <c r="D468" t="str">
        <f ca="1">IFERROR(__xludf.DUMMYFUNCTION("""COMPUTED_VALUE"""),"")</f>
        <v/>
      </c>
      <c r="E468" t="str">
        <f ca="1">IFERROR(__xludf.DUMMYFUNCTION("""COMPUTED_VALUE"""),"")</f>
        <v/>
      </c>
      <c r="F468" t="str">
        <f ca="1">IFERROR(__xludf.DUMMYFUNCTION("""COMPUTED_VALUE"""),"")</f>
        <v/>
      </c>
    </row>
    <row r="469" spans="1:6" ht="12.75">
      <c r="A469" t="str">
        <f ca="1">IFERROR(__xludf.DUMMYFUNCTION("""COMPUTED_VALUE"""),"")</f>
        <v/>
      </c>
      <c r="B469" t="str">
        <f ca="1">IFERROR(__xludf.DUMMYFUNCTION("""COMPUTED_VALUE"""),"")</f>
        <v/>
      </c>
      <c r="C469" t="str">
        <f ca="1">IFERROR(__xludf.DUMMYFUNCTION("""COMPUTED_VALUE"""),"")</f>
        <v/>
      </c>
      <c r="D469" t="str">
        <f ca="1">IFERROR(__xludf.DUMMYFUNCTION("""COMPUTED_VALUE"""),"")</f>
        <v/>
      </c>
      <c r="E469" t="str">
        <f ca="1">IFERROR(__xludf.DUMMYFUNCTION("""COMPUTED_VALUE"""),"")</f>
        <v/>
      </c>
      <c r="F469" t="str">
        <f ca="1">IFERROR(__xludf.DUMMYFUNCTION("""COMPUTED_VALUE"""),"")</f>
        <v/>
      </c>
    </row>
    <row r="470" spans="1:6" ht="12.75">
      <c r="A470" t="str">
        <f ca="1">IFERROR(__xludf.DUMMYFUNCTION("""COMPUTED_VALUE"""),"")</f>
        <v/>
      </c>
      <c r="B470" t="str">
        <f ca="1">IFERROR(__xludf.DUMMYFUNCTION("""COMPUTED_VALUE"""),"")</f>
        <v/>
      </c>
      <c r="C470" t="str">
        <f ca="1">IFERROR(__xludf.DUMMYFUNCTION("""COMPUTED_VALUE"""),"")</f>
        <v/>
      </c>
      <c r="D470" t="str">
        <f ca="1">IFERROR(__xludf.DUMMYFUNCTION("""COMPUTED_VALUE"""),"")</f>
        <v/>
      </c>
      <c r="E470" t="str">
        <f ca="1">IFERROR(__xludf.DUMMYFUNCTION("""COMPUTED_VALUE"""),"")</f>
        <v/>
      </c>
      <c r="F470" t="str">
        <f ca="1">IFERROR(__xludf.DUMMYFUNCTION("""COMPUTED_VALUE"""),"")</f>
        <v/>
      </c>
    </row>
    <row r="471" spans="1:6" ht="12.75">
      <c r="A471" t="str">
        <f ca="1">IFERROR(__xludf.DUMMYFUNCTION("""COMPUTED_VALUE"""),"")</f>
        <v/>
      </c>
      <c r="B471" t="str">
        <f ca="1">IFERROR(__xludf.DUMMYFUNCTION("""COMPUTED_VALUE"""),"")</f>
        <v/>
      </c>
      <c r="C471" t="str">
        <f ca="1">IFERROR(__xludf.DUMMYFUNCTION("""COMPUTED_VALUE"""),"")</f>
        <v/>
      </c>
      <c r="D471" t="str">
        <f ca="1">IFERROR(__xludf.DUMMYFUNCTION("""COMPUTED_VALUE"""),"")</f>
        <v/>
      </c>
      <c r="E471" t="str">
        <f ca="1">IFERROR(__xludf.DUMMYFUNCTION("""COMPUTED_VALUE"""),"")</f>
        <v/>
      </c>
      <c r="F471" t="str">
        <f ca="1">IFERROR(__xludf.DUMMYFUNCTION("""COMPUTED_VALUE"""),"")</f>
        <v/>
      </c>
    </row>
    <row r="472" spans="1:6" ht="12.75">
      <c r="A472" t="str">
        <f ca="1">IFERROR(__xludf.DUMMYFUNCTION("""COMPUTED_VALUE"""),"")</f>
        <v/>
      </c>
      <c r="B472" t="str">
        <f ca="1">IFERROR(__xludf.DUMMYFUNCTION("""COMPUTED_VALUE"""),"")</f>
        <v/>
      </c>
      <c r="C472" t="str">
        <f ca="1">IFERROR(__xludf.DUMMYFUNCTION("""COMPUTED_VALUE"""),"")</f>
        <v/>
      </c>
      <c r="D472" t="str">
        <f ca="1">IFERROR(__xludf.DUMMYFUNCTION("""COMPUTED_VALUE"""),"")</f>
        <v/>
      </c>
      <c r="E472" t="str">
        <f ca="1">IFERROR(__xludf.DUMMYFUNCTION("""COMPUTED_VALUE"""),"")</f>
        <v/>
      </c>
      <c r="F472" t="str">
        <f ca="1">IFERROR(__xludf.DUMMYFUNCTION("""COMPUTED_VALUE"""),"")</f>
        <v/>
      </c>
    </row>
    <row r="473" spans="1:6" ht="12.75">
      <c r="A473" t="str">
        <f ca="1">IFERROR(__xludf.DUMMYFUNCTION("""COMPUTED_VALUE"""),"")</f>
        <v/>
      </c>
      <c r="B473" t="str">
        <f ca="1">IFERROR(__xludf.DUMMYFUNCTION("""COMPUTED_VALUE"""),"")</f>
        <v/>
      </c>
      <c r="C473" t="str">
        <f ca="1">IFERROR(__xludf.DUMMYFUNCTION("""COMPUTED_VALUE"""),"")</f>
        <v/>
      </c>
      <c r="D473" t="str">
        <f ca="1">IFERROR(__xludf.DUMMYFUNCTION("""COMPUTED_VALUE"""),"")</f>
        <v/>
      </c>
      <c r="E473" t="str">
        <f ca="1">IFERROR(__xludf.DUMMYFUNCTION("""COMPUTED_VALUE"""),"")</f>
        <v/>
      </c>
      <c r="F473" t="str">
        <f ca="1">IFERROR(__xludf.DUMMYFUNCTION("""COMPUTED_VALUE"""),"")</f>
        <v/>
      </c>
    </row>
    <row r="474" spans="1:6" ht="12.75">
      <c r="A474" t="str">
        <f ca="1">IFERROR(__xludf.DUMMYFUNCTION("""COMPUTED_VALUE"""),"")</f>
        <v/>
      </c>
      <c r="B474" t="str">
        <f ca="1">IFERROR(__xludf.DUMMYFUNCTION("""COMPUTED_VALUE"""),"")</f>
        <v/>
      </c>
      <c r="C474" t="str">
        <f ca="1">IFERROR(__xludf.DUMMYFUNCTION("""COMPUTED_VALUE"""),"")</f>
        <v/>
      </c>
      <c r="D474" t="str">
        <f ca="1">IFERROR(__xludf.DUMMYFUNCTION("""COMPUTED_VALUE"""),"")</f>
        <v/>
      </c>
      <c r="E474" t="str">
        <f ca="1">IFERROR(__xludf.DUMMYFUNCTION("""COMPUTED_VALUE"""),"")</f>
        <v/>
      </c>
      <c r="F474" t="str">
        <f ca="1">IFERROR(__xludf.DUMMYFUNCTION("""COMPUTED_VALUE"""),"")</f>
        <v/>
      </c>
    </row>
    <row r="475" spans="1:6" ht="12.75">
      <c r="A475" t="str">
        <f ca="1">IFERROR(__xludf.DUMMYFUNCTION("""COMPUTED_VALUE"""),"")</f>
        <v/>
      </c>
      <c r="B475" t="str">
        <f ca="1">IFERROR(__xludf.DUMMYFUNCTION("""COMPUTED_VALUE"""),"")</f>
        <v/>
      </c>
      <c r="C475" t="str">
        <f ca="1">IFERROR(__xludf.DUMMYFUNCTION("""COMPUTED_VALUE"""),"")</f>
        <v/>
      </c>
      <c r="D475" t="str">
        <f ca="1">IFERROR(__xludf.DUMMYFUNCTION("""COMPUTED_VALUE"""),"")</f>
        <v/>
      </c>
      <c r="E475" t="str">
        <f ca="1">IFERROR(__xludf.DUMMYFUNCTION("""COMPUTED_VALUE"""),"")</f>
        <v/>
      </c>
      <c r="F475" t="str">
        <f ca="1">IFERROR(__xludf.DUMMYFUNCTION("""COMPUTED_VALUE"""),"")</f>
        <v/>
      </c>
    </row>
    <row r="476" spans="1:6" ht="12.75">
      <c r="A476" t="str">
        <f ca="1">IFERROR(__xludf.DUMMYFUNCTION("""COMPUTED_VALUE"""),"")</f>
        <v/>
      </c>
      <c r="B476" t="str">
        <f ca="1">IFERROR(__xludf.DUMMYFUNCTION("""COMPUTED_VALUE"""),"")</f>
        <v/>
      </c>
      <c r="C476" t="str">
        <f ca="1">IFERROR(__xludf.DUMMYFUNCTION("""COMPUTED_VALUE"""),"")</f>
        <v/>
      </c>
      <c r="D476" t="str">
        <f ca="1">IFERROR(__xludf.DUMMYFUNCTION("""COMPUTED_VALUE"""),"")</f>
        <v/>
      </c>
      <c r="E476" t="str">
        <f ca="1">IFERROR(__xludf.DUMMYFUNCTION("""COMPUTED_VALUE"""),"")</f>
        <v/>
      </c>
      <c r="F476" t="str">
        <f ca="1">IFERROR(__xludf.DUMMYFUNCTION("""COMPUTED_VALUE"""),"")</f>
        <v/>
      </c>
    </row>
    <row r="477" spans="1:6" ht="12.75">
      <c r="A477" t="str">
        <f ca="1">IFERROR(__xludf.DUMMYFUNCTION("""COMPUTED_VALUE"""),"")</f>
        <v/>
      </c>
      <c r="B477" t="str">
        <f ca="1">IFERROR(__xludf.DUMMYFUNCTION("""COMPUTED_VALUE"""),"")</f>
        <v/>
      </c>
      <c r="C477" t="str">
        <f ca="1">IFERROR(__xludf.DUMMYFUNCTION("""COMPUTED_VALUE"""),"")</f>
        <v/>
      </c>
      <c r="D477" t="str">
        <f ca="1">IFERROR(__xludf.DUMMYFUNCTION("""COMPUTED_VALUE"""),"")</f>
        <v/>
      </c>
      <c r="E477" t="str">
        <f ca="1">IFERROR(__xludf.DUMMYFUNCTION("""COMPUTED_VALUE"""),"")</f>
        <v/>
      </c>
      <c r="F477" t="str">
        <f ca="1">IFERROR(__xludf.DUMMYFUNCTION("""COMPUTED_VALUE"""),"")</f>
        <v/>
      </c>
    </row>
    <row r="478" spans="1:6" ht="12.75">
      <c r="A478" t="str">
        <f ca="1">IFERROR(__xludf.DUMMYFUNCTION("""COMPUTED_VALUE"""),"")</f>
        <v/>
      </c>
      <c r="B478" t="str">
        <f ca="1">IFERROR(__xludf.DUMMYFUNCTION("""COMPUTED_VALUE"""),"")</f>
        <v/>
      </c>
      <c r="C478" t="str">
        <f ca="1">IFERROR(__xludf.DUMMYFUNCTION("""COMPUTED_VALUE"""),"")</f>
        <v/>
      </c>
      <c r="D478" t="str">
        <f ca="1">IFERROR(__xludf.DUMMYFUNCTION("""COMPUTED_VALUE"""),"")</f>
        <v/>
      </c>
      <c r="E478" t="str">
        <f ca="1">IFERROR(__xludf.DUMMYFUNCTION("""COMPUTED_VALUE"""),"")</f>
        <v/>
      </c>
      <c r="F478" t="str">
        <f ca="1">IFERROR(__xludf.DUMMYFUNCTION("""COMPUTED_VALUE"""),"")</f>
        <v/>
      </c>
    </row>
    <row r="479" spans="1:6" ht="12.75">
      <c r="A479" t="str">
        <f ca="1">IFERROR(__xludf.DUMMYFUNCTION("""COMPUTED_VALUE"""),"")</f>
        <v/>
      </c>
      <c r="B479" t="str">
        <f ca="1">IFERROR(__xludf.DUMMYFUNCTION("""COMPUTED_VALUE"""),"")</f>
        <v/>
      </c>
      <c r="C479" t="str">
        <f ca="1">IFERROR(__xludf.DUMMYFUNCTION("""COMPUTED_VALUE"""),"")</f>
        <v/>
      </c>
      <c r="D479" t="str">
        <f ca="1">IFERROR(__xludf.DUMMYFUNCTION("""COMPUTED_VALUE"""),"")</f>
        <v/>
      </c>
      <c r="E479" t="str">
        <f ca="1">IFERROR(__xludf.DUMMYFUNCTION("""COMPUTED_VALUE"""),"")</f>
        <v/>
      </c>
      <c r="F479" t="str">
        <f ca="1">IFERROR(__xludf.DUMMYFUNCTION("""COMPUTED_VALUE"""),"")</f>
        <v/>
      </c>
    </row>
    <row r="480" spans="1:6" ht="12.75">
      <c r="A480" t="str">
        <f ca="1">IFERROR(__xludf.DUMMYFUNCTION("""COMPUTED_VALUE"""),"")</f>
        <v/>
      </c>
      <c r="B480" t="str">
        <f ca="1">IFERROR(__xludf.DUMMYFUNCTION("""COMPUTED_VALUE"""),"")</f>
        <v/>
      </c>
      <c r="C480" t="str">
        <f ca="1">IFERROR(__xludf.DUMMYFUNCTION("""COMPUTED_VALUE"""),"")</f>
        <v/>
      </c>
      <c r="D480" t="str">
        <f ca="1">IFERROR(__xludf.DUMMYFUNCTION("""COMPUTED_VALUE"""),"")</f>
        <v/>
      </c>
      <c r="E480" t="str">
        <f ca="1">IFERROR(__xludf.DUMMYFUNCTION("""COMPUTED_VALUE"""),"")</f>
        <v/>
      </c>
      <c r="F480" t="str">
        <f ca="1">IFERROR(__xludf.DUMMYFUNCTION("""COMPUTED_VALUE"""),"")</f>
        <v/>
      </c>
    </row>
    <row r="481" spans="1:6" ht="12.75">
      <c r="A481" t="str">
        <f ca="1">IFERROR(__xludf.DUMMYFUNCTION("""COMPUTED_VALUE"""),"")</f>
        <v/>
      </c>
      <c r="B481" t="str">
        <f ca="1">IFERROR(__xludf.DUMMYFUNCTION("""COMPUTED_VALUE"""),"")</f>
        <v/>
      </c>
      <c r="C481" t="str">
        <f ca="1">IFERROR(__xludf.DUMMYFUNCTION("""COMPUTED_VALUE"""),"")</f>
        <v/>
      </c>
      <c r="D481" t="str">
        <f ca="1">IFERROR(__xludf.DUMMYFUNCTION("""COMPUTED_VALUE"""),"")</f>
        <v/>
      </c>
      <c r="E481" t="str">
        <f ca="1">IFERROR(__xludf.DUMMYFUNCTION("""COMPUTED_VALUE"""),"")</f>
        <v/>
      </c>
      <c r="F481" t="str">
        <f ca="1">IFERROR(__xludf.DUMMYFUNCTION("""COMPUTED_VALUE"""),"")</f>
        <v/>
      </c>
    </row>
    <row r="482" spans="1:6" ht="12.75">
      <c r="A482" t="str">
        <f ca="1">IFERROR(__xludf.DUMMYFUNCTION("""COMPUTED_VALUE"""),"")</f>
        <v/>
      </c>
      <c r="B482" t="str">
        <f ca="1">IFERROR(__xludf.DUMMYFUNCTION("""COMPUTED_VALUE"""),"")</f>
        <v/>
      </c>
      <c r="C482" t="str">
        <f ca="1">IFERROR(__xludf.DUMMYFUNCTION("""COMPUTED_VALUE"""),"")</f>
        <v/>
      </c>
      <c r="D482" t="str">
        <f ca="1">IFERROR(__xludf.DUMMYFUNCTION("""COMPUTED_VALUE"""),"")</f>
        <v/>
      </c>
      <c r="E482" t="str">
        <f ca="1">IFERROR(__xludf.DUMMYFUNCTION("""COMPUTED_VALUE"""),"")</f>
        <v/>
      </c>
      <c r="F482" t="str">
        <f ca="1">IFERROR(__xludf.DUMMYFUNCTION("""COMPUTED_VALUE"""),"")</f>
        <v/>
      </c>
    </row>
    <row r="483" spans="1:6" ht="12.75">
      <c r="A483" t="str">
        <f ca="1">IFERROR(__xludf.DUMMYFUNCTION("""COMPUTED_VALUE"""),"")</f>
        <v/>
      </c>
      <c r="B483" t="str">
        <f ca="1">IFERROR(__xludf.DUMMYFUNCTION("""COMPUTED_VALUE"""),"")</f>
        <v/>
      </c>
      <c r="C483" t="str">
        <f ca="1">IFERROR(__xludf.DUMMYFUNCTION("""COMPUTED_VALUE"""),"")</f>
        <v/>
      </c>
      <c r="D483" t="str">
        <f ca="1">IFERROR(__xludf.DUMMYFUNCTION("""COMPUTED_VALUE"""),"")</f>
        <v/>
      </c>
      <c r="E483" t="str">
        <f ca="1">IFERROR(__xludf.DUMMYFUNCTION("""COMPUTED_VALUE"""),"")</f>
        <v/>
      </c>
      <c r="F483" t="str">
        <f ca="1">IFERROR(__xludf.DUMMYFUNCTION("""COMPUTED_VALUE"""),"")</f>
        <v/>
      </c>
    </row>
    <row r="484" spans="1:6" ht="12.75">
      <c r="A484" t="str">
        <f ca="1">IFERROR(__xludf.DUMMYFUNCTION("""COMPUTED_VALUE"""),"")</f>
        <v/>
      </c>
      <c r="B484" t="str">
        <f ca="1">IFERROR(__xludf.DUMMYFUNCTION("""COMPUTED_VALUE"""),"")</f>
        <v/>
      </c>
      <c r="C484" t="str">
        <f ca="1">IFERROR(__xludf.DUMMYFUNCTION("""COMPUTED_VALUE"""),"")</f>
        <v/>
      </c>
      <c r="D484" t="str">
        <f ca="1">IFERROR(__xludf.DUMMYFUNCTION("""COMPUTED_VALUE"""),"")</f>
        <v/>
      </c>
      <c r="E484" t="str">
        <f ca="1">IFERROR(__xludf.DUMMYFUNCTION("""COMPUTED_VALUE"""),"")</f>
        <v/>
      </c>
      <c r="F484" t="str">
        <f ca="1">IFERROR(__xludf.DUMMYFUNCTION("""COMPUTED_VALUE"""),"")</f>
        <v/>
      </c>
    </row>
    <row r="485" spans="1:6" ht="12.75">
      <c r="A485" t="str">
        <f ca="1">IFERROR(__xludf.DUMMYFUNCTION("""COMPUTED_VALUE"""),"")</f>
        <v/>
      </c>
      <c r="B485" t="str">
        <f ca="1">IFERROR(__xludf.DUMMYFUNCTION("""COMPUTED_VALUE"""),"")</f>
        <v/>
      </c>
      <c r="C485" t="str">
        <f ca="1">IFERROR(__xludf.DUMMYFUNCTION("""COMPUTED_VALUE"""),"")</f>
        <v/>
      </c>
      <c r="D485" t="str">
        <f ca="1">IFERROR(__xludf.DUMMYFUNCTION("""COMPUTED_VALUE"""),"")</f>
        <v/>
      </c>
      <c r="E485" t="str">
        <f ca="1">IFERROR(__xludf.DUMMYFUNCTION("""COMPUTED_VALUE"""),"")</f>
        <v/>
      </c>
      <c r="F485" t="str">
        <f ca="1">IFERROR(__xludf.DUMMYFUNCTION("""COMPUTED_VALUE"""),"")</f>
        <v/>
      </c>
    </row>
    <row r="486" spans="1:6" ht="12.75">
      <c r="A486" t="str">
        <f ca="1">IFERROR(__xludf.DUMMYFUNCTION("""COMPUTED_VALUE"""),"")</f>
        <v/>
      </c>
      <c r="B486" t="str">
        <f ca="1">IFERROR(__xludf.DUMMYFUNCTION("""COMPUTED_VALUE"""),"")</f>
        <v/>
      </c>
      <c r="C486" t="str">
        <f ca="1">IFERROR(__xludf.DUMMYFUNCTION("""COMPUTED_VALUE"""),"")</f>
        <v/>
      </c>
      <c r="D486" t="str">
        <f ca="1">IFERROR(__xludf.DUMMYFUNCTION("""COMPUTED_VALUE"""),"")</f>
        <v/>
      </c>
      <c r="E486" t="str">
        <f ca="1">IFERROR(__xludf.DUMMYFUNCTION("""COMPUTED_VALUE"""),"")</f>
        <v/>
      </c>
      <c r="F486" t="str">
        <f ca="1">IFERROR(__xludf.DUMMYFUNCTION("""COMPUTED_VALUE"""),"")</f>
        <v/>
      </c>
    </row>
    <row r="487" spans="1:6" ht="12.75">
      <c r="A487" t="str">
        <f ca="1">IFERROR(__xludf.DUMMYFUNCTION("""COMPUTED_VALUE"""),"")</f>
        <v/>
      </c>
      <c r="B487" t="str">
        <f ca="1">IFERROR(__xludf.DUMMYFUNCTION("""COMPUTED_VALUE"""),"")</f>
        <v/>
      </c>
      <c r="C487" t="str">
        <f ca="1">IFERROR(__xludf.DUMMYFUNCTION("""COMPUTED_VALUE"""),"")</f>
        <v/>
      </c>
      <c r="D487" t="str">
        <f ca="1">IFERROR(__xludf.DUMMYFUNCTION("""COMPUTED_VALUE"""),"")</f>
        <v/>
      </c>
      <c r="E487" t="str">
        <f ca="1">IFERROR(__xludf.DUMMYFUNCTION("""COMPUTED_VALUE"""),"")</f>
        <v/>
      </c>
      <c r="F487" t="str">
        <f ca="1">IFERROR(__xludf.DUMMYFUNCTION("""COMPUTED_VALUE"""),"")</f>
        <v/>
      </c>
    </row>
    <row r="488" spans="1:6" ht="12.75">
      <c r="A488" t="str">
        <f ca="1">IFERROR(__xludf.DUMMYFUNCTION("""COMPUTED_VALUE"""),"")</f>
        <v/>
      </c>
      <c r="B488" t="str">
        <f ca="1">IFERROR(__xludf.DUMMYFUNCTION("""COMPUTED_VALUE"""),"")</f>
        <v/>
      </c>
      <c r="C488" t="str">
        <f ca="1">IFERROR(__xludf.DUMMYFUNCTION("""COMPUTED_VALUE"""),"")</f>
        <v/>
      </c>
      <c r="D488" t="str">
        <f ca="1">IFERROR(__xludf.DUMMYFUNCTION("""COMPUTED_VALUE"""),"")</f>
        <v/>
      </c>
      <c r="E488" t="str">
        <f ca="1">IFERROR(__xludf.DUMMYFUNCTION("""COMPUTED_VALUE"""),"")</f>
        <v/>
      </c>
      <c r="F488" t="str">
        <f ca="1">IFERROR(__xludf.DUMMYFUNCTION("""COMPUTED_VALUE"""),"")</f>
        <v/>
      </c>
    </row>
    <row r="489" spans="1:6" ht="12.75">
      <c r="A489" t="str">
        <f ca="1">IFERROR(__xludf.DUMMYFUNCTION("""COMPUTED_VALUE"""),"")</f>
        <v/>
      </c>
      <c r="B489" t="str">
        <f ca="1">IFERROR(__xludf.DUMMYFUNCTION("""COMPUTED_VALUE"""),"")</f>
        <v/>
      </c>
      <c r="C489" t="str">
        <f ca="1">IFERROR(__xludf.DUMMYFUNCTION("""COMPUTED_VALUE"""),"")</f>
        <v/>
      </c>
      <c r="D489" t="str">
        <f ca="1">IFERROR(__xludf.DUMMYFUNCTION("""COMPUTED_VALUE"""),"")</f>
        <v/>
      </c>
      <c r="E489" t="str">
        <f ca="1">IFERROR(__xludf.DUMMYFUNCTION("""COMPUTED_VALUE"""),"")</f>
        <v/>
      </c>
      <c r="F489" t="str">
        <f ca="1">IFERROR(__xludf.DUMMYFUNCTION("""COMPUTED_VALUE"""),"")</f>
        <v/>
      </c>
    </row>
    <row r="490" spans="1:6" ht="12.75">
      <c r="A490" t="str">
        <f ca="1">IFERROR(__xludf.DUMMYFUNCTION("""COMPUTED_VALUE"""),"")</f>
        <v/>
      </c>
      <c r="B490" t="str">
        <f ca="1">IFERROR(__xludf.DUMMYFUNCTION("""COMPUTED_VALUE"""),"")</f>
        <v/>
      </c>
      <c r="C490" t="str">
        <f ca="1">IFERROR(__xludf.DUMMYFUNCTION("""COMPUTED_VALUE"""),"")</f>
        <v/>
      </c>
      <c r="D490" t="str">
        <f ca="1">IFERROR(__xludf.DUMMYFUNCTION("""COMPUTED_VALUE"""),"")</f>
        <v/>
      </c>
      <c r="E490" t="str">
        <f ca="1">IFERROR(__xludf.DUMMYFUNCTION("""COMPUTED_VALUE"""),"")</f>
        <v/>
      </c>
      <c r="F490" t="str">
        <f ca="1">IFERROR(__xludf.DUMMYFUNCTION("""COMPUTED_VALUE"""),"")</f>
        <v/>
      </c>
    </row>
    <row r="491" spans="1:6" ht="12.75">
      <c r="A491" t="str">
        <f ca="1">IFERROR(__xludf.DUMMYFUNCTION("""COMPUTED_VALUE"""),"")</f>
        <v/>
      </c>
      <c r="B491" t="str">
        <f ca="1">IFERROR(__xludf.DUMMYFUNCTION("""COMPUTED_VALUE"""),"")</f>
        <v/>
      </c>
      <c r="C491" t="str">
        <f ca="1">IFERROR(__xludf.DUMMYFUNCTION("""COMPUTED_VALUE"""),"")</f>
        <v/>
      </c>
      <c r="D491" t="str">
        <f ca="1">IFERROR(__xludf.DUMMYFUNCTION("""COMPUTED_VALUE"""),"")</f>
        <v/>
      </c>
      <c r="E491" t="str">
        <f ca="1">IFERROR(__xludf.DUMMYFUNCTION("""COMPUTED_VALUE"""),"")</f>
        <v/>
      </c>
      <c r="F491" t="str">
        <f ca="1">IFERROR(__xludf.DUMMYFUNCTION("""COMPUTED_VALUE"""),"")</f>
        <v/>
      </c>
    </row>
    <row r="492" spans="1:6" ht="12.75">
      <c r="A492" t="str">
        <f ca="1">IFERROR(__xludf.DUMMYFUNCTION("""COMPUTED_VALUE"""),"")</f>
        <v/>
      </c>
      <c r="B492" t="str">
        <f ca="1">IFERROR(__xludf.DUMMYFUNCTION("""COMPUTED_VALUE"""),"")</f>
        <v/>
      </c>
      <c r="C492" t="str">
        <f ca="1">IFERROR(__xludf.DUMMYFUNCTION("""COMPUTED_VALUE"""),"")</f>
        <v/>
      </c>
      <c r="D492" t="str">
        <f ca="1">IFERROR(__xludf.DUMMYFUNCTION("""COMPUTED_VALUE"""),"")</f>
        <v/>
      </c>
      <c r="E492" t="str">
        <f ca="1">IFERROR(__xludf.DUMMYFUNCTION("""COMPUTED_VALUE"""),"")</f>
        <v/>
      </c>
      <c r="F492" t="str">
        <f ca="1">IFERROR(__xludf.DUMMYFUNCTION("""COMPUTED_VALUE"""),"")</f>
        <v/>
      </c>
    </row>
    <row r="493" spans="1:6" ht="12.75">
      <c r="A493" t="str">
        <f ca="1">IFERROR(__xludf.DUMMYFUNCTION("""COMPUTED_VALUE"""),"")</f>
        <v/>
      </c>
      <c r="B493" t="str">
        <f ca="1">IFERROR(__xludf.DUMMYFUNCTION("""COMPUTED_VALUE"""),"")</f>
        <v/>
      </c>
      <c r="C493" t="str">
        <f ca="1">IFERROR(__xludf.DUMMYFUNCTION("""COMPUTED_VALUE"""),"")</f>
        <v/>
      </c>
      <c r="D493" t="str">
        <f ca="1">IFERROR(__xludf.DUMMYFUNCTION("""COMPUTED_VALUE"""),"")</f>
        <v/>
      </c>
      <c r="E493" t="str">
        <f ca="1">IFERROR(__xludf.DUMMYFUNCTION("""COMPUTED_VALUE"""),"")</f>
        <v/>
      </c>
      <c r="F493" t="str">
        <f ca="1">IFERROR(__xludf.DUMMYFUNCTION("""COMPUTED_VALUE"""),"")</f>
        <v/>
      </c>
    </row>
    <row r="494" spans="1:6" ht="12.75">
      <c r="A494" t="str">
        <f ca="1">IFERROR(__xludf.DUMMYFUNCTION("""COMPUTED_VALUE"""),"")</f>
        <v/>
      </c>
      <c r="B494" t="str">
        <f ca="1">IFERROR(__xludf.DUMMYFUNCTION("""COMPUTED_VALUE"""),"")</f>
        <v/>
      </c>
      <c r="C494" t="str">
        <f ca="1">IFERROR(__xludf.DUMMYFUNCTION("""COMPUTED_VALUE"""),"")</f>
        <v/>
      </c>
      <c r="D494" t="str">
        <f ca="1">IFERROR(__xludf.DUMMYFUNCTION("""COMPUTED_VALUE"""),"")</f>
        <v/>
      </c>
      <c r="E494" t="str">
        <f ca="1">IFERROR(__xludf.DUMMYFUNCTION("""COMPUTED_VALUE"""),"")</f>
        <v/>
      </c>
      <c r="F494" t="str">
        <f ca="1">IFERROR(__xludf.DUMMYFUNCTION("""COMPUTED_VALUE"""),"")</f>
        <v/>
      </c>
    </row>
    <row r="495" spans="1:6" ht="12.75">
      <c r="A495" t="str">
        <f ca="1">IFERROR(__xludf.DUMMYFUNCTION("""COMPUTED_VALUE"""),"")</f>
        <v/>
      </c>
      <c r="B495" t="str">
        <f ca="1">IFERROR(__xludf.DUMMYFUNCTION("""COMPUTED_VALUE"""),"")</f>
        <v/>
      </c>
      <c r="C495" t="str">
        <f ca="1">IFERROR(__xludf.DUMMYFUNCTION("""COMPUTED_VALUE"""),"")</f>
        <v/>
      </c>
      <c r="D495" t="str">
        <f ca="1">IFERROR(__xludf.DUMMYFUNCTION("""COMPUTED_VALUE"""),"")</f>
        <v/>
      </c>
      <c r="E495" t="str">
        <f ca="1">IFERROR(__xludf.DUMMYFUNCTION("""COMPUTED_VALUE"""),"")</f>
        <v/>
      </c>
      <c r="F495" t="str">
        <f ca="1">IFERROR(__xludf.DUMMYFUNCTION("""COMPUTED_VALUE"""),"")</f>
        <v/>
      </c>
    </row>
    <row r="496" spans="1:6" ht="12.75">
      <c r="A496" t="str">
        <f ca="1">IFERROR(__xludf.DUMMYFUNCTION("""COMPUTED_VALUE"""),"")</f>
        <v/>
      </c>
      <c r="B496" t="str">
        <f ca="1">IFERROR(__xludf.DUMMYFUNCTION("""COMPUTED_VALUE"""),"")</f>
        <v/>
      </c>
      <c r="C496" t="str">
        <f ca="1">IFERROR(__xludf.DUMMYFUNCTION("""COMPUTED_VALUE"""),"")</f>
        <v/>
      </c>
      <c r="D496" t="str">
        <f ca="1">IFERROR(__xludf.DUMMYFUNCTION("""COMPUTED_VALUE"""),"")</f>
        <v/>
      </c>
      <c r="E496" t="str">
        <f ca="1">IFERROR(__xludf.DUMMYFUNCTION("""COMPUTED_VALUE"""),"")</f>
        <v/>
      </c>
      <c r="F496" t="str">
        <f ca="1">IFERROR(__xludf.DUMMYFUNCTION("""COMPUTED_VALUE"""),"")</f>
        <v/>
      </c>
    </row>
    <row r="497" spans="1:6" ht="12.75">
      <c r="A497" t="str">
        <f ca="1">IFERROR(__xludf.DUMMYFUNCTION("""COMPUTED_VALUE"""),"")</f>
        <v/>
      </c>
      <c r="B497" t="str">
        <f ca="1">IFERROR(__xludf.DUMMYFUNCTION("""COMPUTED_VALUE"""),"")</f>
        <v/>
      </c>
      <c r="C497" t="str">
        <f ca="1">IFERROR(__xludf.DUMMYFUNCTION("""COMPUTED_VALUE"""),"")</f>
        <v/>
      </c>
      <c r="D497" t="str">
        <f ca="1">IFERROR(__xludf.DUMMYFUNCTION("""COMPUTED_VALUE"""),"")</f>
        <v/>
      </c>
      <c r="E497" t="str">
        <f ca="1">IFERROR(__xludf.DUMMYFUNCTION("""COMPUTED_VALUE"""),"")</f>
        <v/>
      </c>
      <c r="F497" t="str">
        <f ca="1">IFERROR(__xludf.DUMMYFUNCTION("""COMPUTED_VALUE"""),"")</f>
        <v/>
      </c>
    </row>
    <row r="498" spans="1:6" ht="12.75">
      <c r="A498" t="str">
        <f ca="1">IFERROR(__xludf.DUMMYFUNCTION("""COMPUTED_VALUE"""),"")</f>
        <v/>
      </c>
      <c r="B498" t="str">
        <f ca="1">IFERROR(__xludf.DUMMYFUNCTION("""COMPUTED_VALUE"""),"")</f>
        <v/>
      </c>
      <c r="C498" t="str">
        <f ca="1">IFERROR(__xludf.DUMMYFUNCTION("""COMPUTED_VALUE"""),"")</f>
        <v/>
      </c>
      <c r="D498" t="str">
        <f ca="1">IFERROR(__xludf.DUMMYFUNCTION("""COMPUTED_VALUE"""),"")</f>
        <v/>
      </c>
      <c r="E498" t="str">
        <f ca="1">IFERROR(__xludf.DUMMYFUNCTION("""COMPUTED_VALUE"""),"")</f>
        <v/>
      </c>
      <c r="F498" t="str">
        <f ca="1">IFERROR(__xludf.DUMMYFUNCTION("""COMPUTED_VALUE"""),"")</f>
        <v/>
      </c>
    </row>
    <row r="499" spans="1:6" ht="12.75">
      <c r="A499" t="str">
        <f ca="1">IFERROR(__xludf.DUMMYFUNCTION("""COMPUTED_VALUE"""),"")</f>
        <v/>
      </c>
      <c r="B499" t="str">
        <f ca="1">IFERROR(__xludf.DUMMYFUNCTION("""COMPUTED_VALUE"""),"")</f>
        <v/>
      </c>
      <c r="C499" t="str">
        <f ca="1">IFERROR(__xludf.DUMMYFUNCTION("""COMPUTED_VALUE"""),"")</f>
        <v/>
      </c>
      <c r="D499" t="str">
        <f ca="1">IFERROR(__xludf.DUMMYFUNCTION("""COMPUTED_VALUE"""),"")</f>
        <v/>
      </c>
      <c r="E499" t="str">
        <f ca="1">IFERROR(__xludf.DUMMYFUNCTION("""COMPUTED_VALUE"""),"")</f>
        <v/>
      </c>
      <c r="F499" t="str">
        <f ca="1">IFERROR(__xludf.DUMMYFUNCTION("""COMPUTED_VALUE"""),"")</f>
        <v/>
      </c>
    </row>
    <row r="500" spans="1:6" ht="12.75">
      <c r="A500" t="str">
        <f ca="1">IFERROR(__xludf.DUMMYFUNCTION("""COMPUTED_VALUE"""),"")</f>
        <v/>
      </c>
      <c r="B500" t="str">
        <f ca="1">IFERROR(__xludf.DUMMYFUNCTION("""COMPUTED_VALUE"""),"")</f>
        <v/>
      </c>
      <c r="C500" t="str">
        <f ca="1">IFERROR(__xludf.DUMMYFUNCTION("""COMPUTED_VALUE"""),"")</f>
        <v/>
      </c>
      <c r="D500" t="str">
        <f ca="1">IFERROR(__xludf.DUMMYFUNCTION("""COMPUTED_VALUE"""),"")</f>
        <v/>
      </c>
      <c r="E500" t="str">
        <f ca="1">IFERROR(__xludf.DUMMYFUNCTION("""COMPUTED_VALUE"""),"")</f>
        <v/>
      </c>
      <c r="F500" t="str">
        <f ca="1">IFERROR(__xludf.DUMMYFUNCTION("""COMPUTED_VALUE"""),"")</f>
        <v/>
      </c>
    </row>
    <row r="501" spans="1:6" ht="12.75">
      <c r="A501" t="str">
        <f ca="1">IFERROR(__xludf.DUMMYFUNCTION("""COMPUTED_VALUE"""),"")</f>
        <v/>
      </c>
      <c r="B501" t="str">
        <f ca="1">IFERROR(__xludf.DUMMYFUNCTION("""COMPUTED_VALUE"""),"")</f>
        <v/>
      </c>
      <c r="C501" t="str">
        <f ca="1">IFERROR(__xludf.DUMMYFUNCTION("""COMPUTED_VALUE"""),"")</f>
        <v/>
      </c>
      <c r="D501" t="str">
        <f ca="1">IFERROR(__xludf.DUMMYFUNCTION("""COMPUTED_VALUE"""),"")</f>
        <v/>
      </c>
      <c r="E501" t="str">
        <f ca="1">IFERROR(__xludf.DUMMYFUNCTION("""COMPUTED_VALUE"""),"")</f>
        <v/>
      </c>
      <c r="F501" t="str">
        <f ca="1">IFERROR(__xludf.DUMMYFUNCTION("""COMPUTED_VALUE"""),"")</f>
        <v/>
      </c>
    </row>
    <row r="502" spans="1:6" ht="12.75">
      <c r="A502" t="str">
        <f ca="1">IFERROR(__xludf.DUMMYFUNCTION("""COMPUTED_VALUE"""),"")</f>
        <v/>
      </c>
      <c r="B502" t="str">
        <f ca="1">IFERROR(__xludf.DUMMYFUNCTION("""COMPUTED_VALUE"""),"")</f>
        <v/>
      </c>
      <c r="C502" t="str">
        <f ca="1">IFERROR(__xludf.DUMMYFUNCTION("""COMPUTED_VALUE"""),"")</f>
        <v/>
      </c>
      <c r="D502" t="str">
        <f ca="1">IFERROR(__xludf.DUMMYFUNCTION("""COMPUTED_VALUE"""),"")</f>
        <v/>
      </c>
      <c r="E502" t="str">
        <f ca="1">IFERROR(__xludf.DUMMYFUNCTION("""COMPUTED_VALUE"""),"")</f>
        <v/>
      </c>
      <c r="F502" t="str">
        <f ca="1">IFERROR(__xludf.DUMMYFUNCTION("""COMPUTED_VALUE"""),"")</f>
        <v/>
      </c>
    </row>
    <row r="503" spans="1:6" ht="12.75">
      <c r="A503" t="str">
        <f ca="1">IFERROR(__xludf.DUMMYFUNCTION("""COMPUTED_VALUE"""),"")</f>
        <v/>
      </c>
      <c r="B503" t="str">
        <f ca="1">IFERROR(__xludf.DUMMYFUNCTION("""COMPUTED_VALUE"""),"")</f>
        <v/>
      </c>
      <c r="C503" t="str">
        <f ca="1">IFERROR(__xludf.DUMMYFUNCTION("""COMPUTED_VALUE"""),"")</f>
        <v/>
      </c>
      <c r="D503" t="str">
        <f ca="1">IFERROR(__xludf.DUMMYFUNCTION("""COMPUTED_VALUE"""),"")</f>
        <v/>
      </c>
      <c r="E503" t="str">
        <f ca="1">IFERROR(__xludf.DUMMYFUNCTION("""COMPUTED_VALUE"""),"")</f>
        <v/>
      </c>
      <c r="F503" t="str">
        <f ca="1">IFERROR(__xludf.DUMMYFUNCTION("""COMPUTED_VALUE"""),"")</f>
        <v/>
      </c>
    </row>
    <row r="504" spans="1:6" ht="12.75">
      <c r="A504" t="str">
        <f ca="1">IFERROR(__xludf.DUMMYFUNCTION("""COMPUTED_VALUE"""),"")</f>
        <v/>
      </c>
      <c r="B504" t="str">
        <f ca="1">IFERROR(__xludf.DUMMYFUNCTION("""COMPUTED_VALUE"""),"")</f>
        <v/>
      </c>
      <c r="C504" t="str">
        <f ca="1">IFERROR(__xludf.DUMMYFUNCTION("""COMPUTED_VALUE"""),"")</f>
        <v/>
      </c>
      <c r="D504" t="str">
        <f ca="1">IFERROR(__xludf.DUMMYFUNCTION("""COMPUTED_VALUE"""),"")</f>
        <v/>
      </c>
      <c r="E504" t="str">
        <f ca="1">IFERROR(__xludf.DUMMYFUNCTION("""COMPUTED_VALUE"""),"")</f>
        <v/>
      </c>
      <c r="F504" t="str">
        <f ca="1">IFERROR(__xludf.DUMMYFUNCTION("""COMPUTED_VALUE"""),"")</f>
        <v/>
      </c>
    </row>
    <row r="505" spans="1:6" ht="12.75">
      <c r="A505" t="str">
        <f ca="1">IFERROR(__xludf.DUMMYFUNCTION("""COMPUTED_VALUE"""),"")</f>
        <v/>
      </c>
      <c r="B505" t="str">
        <f ca="1">IFERROR(__xludf.DUMMYFUNCTION("""COMPUTED_VALUE"""),"")</f>
        <v/>
      </c>
      <c r="C505" t="str">
        <f ca="1">IFERROR(__xludf.DUMMYFUNCTION("""COMPUTED_VALUE"""),"")</f>
        <v/>
      </c>
      <c r="D505" t="str">
        <f ca="1">IFERROR(__xludf.DUMMYFUNCTION("""COMPUTED_VALUE"""),"")</f>
        <v/>
      </c>
      <c r="E505" t="str">
        <f ca="1">IFERROR(__xludf.DUMMYFUNCTION("""COMPUTED_VALUE"""),"")</f>
        <v/>
      </c>
      <c r="F505" t="str">
        <f ca="1">IFERROR(__xludf.DUMMYFUNCTION("""COMPUTED_VALUE"""),"")</f>
        <v/>
      </c>
    </row>
    <row r="506" spans="1:6" ht="12.75">
      <c r="A506" t="str">
        <f ca="1">IFERROR(__xludf.DUMMYFUNCTION("""COMPUTED_VALUE"""),"")</f>
        <v/>
      </c>
      <c r="B506" t="str">
        <f ca="1">IFERROR(__xludf.DUMMYFUNCTION("""COMPUTED_VALUE"""),"")</f>
        <v/>
      </c>
      <c r="C506" t="str">
        <f ca="1">IFERROR(__xludf.DUMMYFUNCTION("""COMPUTED_VALUE"""),"")</f>
        <v/>
      </c>
      <c r="D506" t="str">
        <f ca="1">IFERROR(__xludf.DUMMYFUNCTION("""COMPUTED_VALUE"""),"")</f>
        <v/>
      </c>
      <c r="E506" t="str">
        <f ca="1">IFERROR(__xludf.DUMMYFUNCTION("""COMPUTED_VALUE"""),"")</f>
        <v/>
      </c>
      <c r="F506" t="str">
        <f ca="1">IFERROR(__xludf.DUMMYFUNCTION("""COMPUTED_VALUE"""),"")</f>
        <v/>
      </c>
    </row>
    <row r="507" spans="1:6" ht="12.75">
      <c r="A507" t="str">
        <f ca="1">IFERROR(__xludf.DUMMYFUNCTION("""COMPUTED_VALUE"""),"")</f>
        <v/>
      </c>
      <c r="B507" t="str">
        <f ca="1">IFERROR(__xludf.DUMMYFUNCTION("""COMPUTED_VALUE"""),"")</f>
        <v/>
      </c>
      <c r="C507" t="str">
        <f ca="1">IFERROR(__xludf.DUMMYFUNCTION("""COMPUTED_VALUE"""),"")</f>
        <v/>
      </c>
      <c r="D507" t="str">
        <f ca="1">IFERROR(__xludf.DUMMYFUNCTION("""COMPUTED_VALUE"""),"")</f>
        <v/>
      </c>
      <c r="E507" t="str">
        <f ca="1">IFERROR(__xludf.DUMMYFUNCTION("""COMPUTED_VALUE"""),"")</f>
        <v/>
      </c>
      <c r="F507" t="str">
        <f ca="1">IFERROR(__xludf.DUMMYFUNCTION("""COMPUTED_VALUE"""),"")</f>
        <v/>
      </c>
    </row>
    <row r="508" spans="1:6" ht="12.75">
      <c r="A508" t="str">
        <f ca="1">IFERROR(__xludf.DUMMYFUNCTION("""COMPUTED_VALUE"""),"")</f>
        <v/>
      </c>
      <c r="B508" t="str">
        <f ca="1">IFERROR(__xludf.DUMMYFUNCTION("""COMPUTED_VALUE"""),"")</f>
        <v/>
      </c>
      <c r="C508" t="str">
        <f ca="1">IFERROR(__xludf.DUMMYFUNCTION("""COMPUTED_VALUE"""),"")</f>
        <v/>
      </c>
      <c r="D508" t="str">
        <f ca="1">IFERROR(__xludf.DUMMYFUNCTION("""COMPUTED_VALUE"""),"")</f>
        <v/>
      </c>
      <c r="E508" t="str">
        <f ca="1">IFERROR(__xludf.DUMMYFUNCTION("""COMPUTED_VALUE"""),"")</f>
        <v/>
      </c>
      <c r="F508" t="str">
        <f ca="1">IFERROR(__xludf.DUMMYFUNCTION("""COMPUTED_VALUE"""),"")</f>
        <v/>
      </c>
    </row>
    <row r="509" spans="1:6" ht="12.75">
      <c r="A509" t="str">
        <f ca="1">IFERROR(__xludf.DUMMYFUNCTION("""COMPUTED_VALUE"""),"")</f>
        <v/>
      </c>
      <c r="B509" t="str">
        <f ca="1">IFERROR(__xludf.DUMMYFUNCTION("""COMPUTED_VALUE"""),"")</f>
        <v/>
      </c>
      <c r="C509" t="str">
        <f ca="1">IFERROR(__xludf.DUMMYFUNCTION("""COMPUTED_VALUE"""),"")</f>
        <v/>
      </c>
      <c r="D509" t="str">
        <f ca="1">IFERROR(__xludf.DUMMYFUNCTION("""COMPUTED_VALUE"""),"")</f>
        <v/>
      </c>
      <c r="E509" t="str">
        <f ca="1">IFERROR(__xludf.DUMMYFUNCTION("""COMPUTED_VALUE"""),"")</f>
        <v/>
      </c>
      <c r="F509" t="str">
        <f ca="1">IFERROR(__xludf.DUMMYFUNCTION("""COMPUTED_VALUE"""),"")</f>
        <v/>
      </c>
    </row>
    <row r="510" spans="1:6" ht="12.75">
      <c r="A510" t="str">
        <f ca="1">IFERROR(__xludf.DUMMYFUNCTION("""COMPUTED_VALUE"""),"")</f>
        <v/>
      </c>
      <c r="B510" t="str">
        <f ca="1">IFERROR(__xludf.DUMMYFUNCTION("""COMPUTED_VALUE"""),"")</f>
        <v/>
      </c>
      <c r="C510" t="str">
        <f ca="1">IFERROR(__xludf.DUMMYFUNCTION("""COMPUTED_VALUE"""),"")</f>
        <v/>
      </c>
      <c r="D510" t="str">
        <f ca="1">IFERROR(__xludf.DUMMYFUNCTION("""COMPUTED_VALUE"""),"")</f>
        <v/>
      </c>
      <c r="E510" t="str">
        <f ca="1">IFERROR(__xludf.DUMMYFUNCTION("""COMPUTED_VALUE"""),"")</f>
        <v/>
      </c>
      <c r="F510" t="str">
        <f ca="1">IFERROR(__xludf.DUMMYFUNCTION("""COMPUTED_VALUE"""),"")</f>
        <v/>
      </c>
    </row>
    <row r="511" spans="1:6" ht="12.75">
      <c r="A511" t="str">
        <f ca="1">IFERROR(__xludf.DUMMYFUNCTION("""COMPUTED_VALUE"""),"")</f>
        <v/>
      </c>
      <c r="B511" t="str">
        <f ca="1">IFERROR(__xludf.DUMMYFUNCTION("""COMPUTED_VALUE"""),"")</f>
        <v/>
      </c>
      <c r="C511" t="str">
        <f ca="1">IFERROR(__xludf.DUMMYFUNCTION("""COMPUTED_VALUE"""),"")</f>
        <v/>
      </c>
      <c r="D511" t="str">
        <f ca="1">IFERROR(__xludf.DUMMYFUNCTION("""COMPUTED_VALUE"""),"")</f>
        <v/>
      </c>
      <c r="E511" t="str">
        <f ca="1">IFERROR(__xludf.DUMMYFUNCTION("""COMPUTED_VALUE"""),"")</f>
        <v/>
      </c>
      <c r="F511" t="str">
        <f ca="1">IFERROR(__xludf.DUMMYFUNCTION("""COMPUTED_VALUE"""),"")</f>
        <v/>
      </c>
    </row>
    <row r="512" spans="1:6" ht="12.75">
      <c r="A512" t="str">
        <f ca="1">IFERROR(__xludf.DUMMYFUNCTION("""COMPUTED_VALUE"""),"")</f>
        <v/>
      </c>
      <c r="B512" t="str">
        <f ca="1">IFERROR(__xludf.DUMMYFUNCTION("""COMPUTED_VALUE"""),"")</f>
        <v/>
      </c>
      <c r="C512" t="str">
        <f ca="1">IFERROR(__xludf.DUMMYFUNCTION("""COMPUTED_VALUE"""),"")</f>
        <v/>
      </c>
      <c r="D512" t="str">
        <f ca="1">IFERROR(__xludf.DUMMYFUNCTION("""COMPUTED_VALUE"""),"")</f>
        <v/>
      </c>
      <c r="E512" t="str">
        <f ca="1">IFERROR(__xludf.DUMMYFUNCTION("""COMPUTED_VALUE"""),"")</f>
        <v/>
      </c>
      <c r="F512" t="str">
        <f ca="1">IFERROR(__xludf.DUMMYFUNCTION("""COMPUTED_VALUE"""),"")</f>
        <v/>
      </c>
    </row>
    <row r="513" spans="1:6" ht="12.75">
      <c r="A513" t="str">
        <f ca="1">IFERROR(__xludf.DUMMYFUNCTION("""COMPUTED_VALUE"""),"")</f>
        <v/>
      </c>
      <c r="B513" t="str">
        <f ca="1">IFERROR(__xludf.DUMMYFUNCTION("""COMPUTED_VALUE"""),"")</f>
        <v/>
      </c>
      <c r="C513" t="str">
        <f ca="1">IFERROR(__xludf.DUMMYFUNCTION("""COMPUTED_VALUE"""),"")</f>
        <v/>
      </c>
      <c r="D513" t="str">
        <f ca="1">IFERROR(__xludf.DUMMYFUNCTION("""COMPUTED_VALUE"""),"")</f>
        <v/>
      </c>
      <c r="E513" t="str">
        <f ca="1">IFERROR(__xludf.DUMMYFUNCTION("""COMPUTED_VALUE"""),"")</f>
        <v/>
      </c>
      <c r="F513" t="str">
        <f ca="1">IFERROR(__xludf.DUMMYFUNCTION("""COMPUTED_VALUE"""),"")</f>
        <v/>
      </c>
    </row>
    <row r="514" spans="1:6" ht="12.75">
      <c r="A514" t="str">
        <f ca="1">IFERROR(__xludf.DUMMYFUNCTION("""COMPUTED_VALUE"""),"")</f>
        <v/>
      </c>
      <c r="B514" t="str">
        <f ca="1">IFERROR(__xludf.DUMMYFUNCTION("""COMPUTED_VALUE"""),"")</f>
        <v/>
      </c>
      <c r="C514" t="str">
        <f ca="1">IFERROR(__xludf.DUMMYFUNCTION("""COMPUTED_VALUE"""),"")</f>
        <v/>
      </c>
      <c r="D514" t="str">
        <f ca="1">IFERROR(__xludf.DUMMYFUNCTION("""COMPUTED_VALUE"""),"")</f>
        <v/>
      </c>
      <c r="E514" t="str">
        <f ca="1">IFERROR(__xludf.DUMMYFUNCTION("""COMPUTED_VALUE"""),"")</f>
        <v/>
      </c>
      <c r="F514" t="str">
        <f ca="1">IFERROR(__xludf.DUMMYFUNCTION("""COMPUTED_VALUE"""),"")</f>
        <v/>
      </c>
    </row>
    <row r="515" spans="1:6" ht="12.75">
      <c r="A515" t="str">
        <f ca="1">IFERROR(__xludf.DUMMYFUNCTION("""COMPUTED_VALUE"""),"")</f>
        <v/>
      </c>
      <c r="B515" t="str">
        <f ca="1">IFERROR(__xludf.DUMMYFUNCTION("""COMPUTED_VALUE"""),"")</f>
        <v/>
      </c>
      <c r="C515" t="str">
        <f ca="1">IFERROR(__xludf.DUMMYFUNCTION("""COMPUTED_VALUE"""),"")</f>
        <v/>
      </c>
      <c r="D515" t="str">
        <f ca="1">IFERROR(__xludf.DUMMYFUNCTION("""COMPUTED_VALUE"""),"")</f>
        <v/>
      </c>
      <c r="E515" t="str">
        <f ca="1">IFERROR(__xludf.DUMMYFUNCTION("""COMPUTED_VALUE"""),"")</f>
        <v/>
      </c>
      <c r="F515" t="str">
        <f ca="1">IFERROR(__xludf.DUMMYFUNCTION("""COMPUTED_VALUE"""),"")</f>
        <v/>
      </c>
    </row>
    <row r="516" spans="1:6" ht="12.75">
      <c r="A516" t="str">
        <f ca="1">IFERROR(__xludf.DUMMYFUNCTION("""COMPUTED_VALUE"""),"")</f>
        <v/>
      </c>
      <c r="B516" t="str">
        <f ca="1">IFERROR(__xludf.DUMMYFUNCTION("""COMPUTED_VALUE"""),"")</f>
        <v/>
      </c>
      <c r="C516" t="str">
        <f ca="1">IFERROR(__xludf.DUMMYFUNCTION("""COMPUTED_VALUE"""),"")</f>
        <v/>
      </c>
      <c r="D516" t="str">
        <f ca="1">IFERROR(__xludf.DUMMYFUNCTION("""COMPUTED_VALUE"""),"")</f>
        <v/>
      </c>
      <c r="E516" t="str">
        <f ca="1">IFERROR(__xludf.DUMMYFUNCTION("""COMPUTED_VALUE"""),"")</f>
        <v/>
      </c>
      <c r="F516" t="str">
        <f ca="1">IFERROR(__xludf.DUMMYFUNCTION("""COMPUTED_VALUE"""),"")</f>
        <v/>
      </c>
    </row>
    <row r="517" spans="1:6" ht="12.75">
      <c r="A517" t="str">
        <f ca="1">IFERROR(__xludf.DUMMYFUNCTION("""COMPUTED_VALUE"""),"")</f>
        <v/>
      </c>
      <c r="B517" t="str">
        <f ca="1">IFERROR(__xludf.DUMMYFUNCTION("""COMPUTED_VALUE"""),"")</f>
        <v/>
      </c>
      <c r="C517" t="str">
        <f ca="1">IFERROR(__xludf.DUMMYFUNCTION("""COMPUTED_VALUE"""),"")</f>
        <v/>
      </c>
      <c r="D517" t="str">
        <f ca="1">IFERROR(__xludf.DUMMYFUNCTION("""COMPUTED_VALUE"""),"")</f>
        <v/>
      </c>
      <c r="E517" t="str">
        <f ca="1">IFERROR(__xludf.DUMMYFUNCTION("""COMPUTED_VALUE"""),"")</f>
        <v/>
      </c>
      <c r="F517" t="str">
        <f ca="1">IFERROR(__xludf.DUMMYFUNCTION("""COMPUTED_VALUE"""),"")</f>
        <v/>
      </c>
    </row>
    <row r="518" spans="1:6" ht="12.75">
      <c r="A518" t="str">
        <f ca="1">IFERROR(__xludf.DUMMYFUNCTION("""COMPUTED_VALUE"""),"")</f>
        <v/>
      </c>
      <c r="B518" t="str">
        <f ca="1">IFERROR(__xludf.DUMMYFUNCTION("""COMPUTED_VALUE"""),"")</f>
        <v/>
      </c>
      <c r="C518" t="str">
        <f ca="1">IFERROR(__xludf.DUMMYFUNCTION("""COMPUTED_VALUE"""),"")</f>
        <v/>
      </c>
      <c r="D518" t="str">
        <f ca="1">IFERROR(__xludf.DUMMYFUNCTION("""COMPUTED_VALUE"""),"")</f>
        <v/>
      </c>
      <c r="E518" t="str">
        <f ca="1">IFERROR(__xludf.DUMMYFUNCTION("""COMPUTED_VALUE"""),"")</f>
        <v/>
      </c>
      <c r="F518" t="str">
        <f ca="1">IFERROR(__xludf.DUMMYFUNCTION("""COMPUTED_VALUE"""),"")</f>
        <v/>
      </c>
    </row>
    <row r="519" spans="1:6" ht="12.75">
      <c r="A519" t="str">
        <f ca="1">IFERROR(__xludf.DUMMYFUNCTION("""COMPUTED_VALUE"""),"")</f>
        <v/>
      </c>
      <c r="B519" t="str">
        <f ca="1">IFERROR(__xludf.DUMMYFUNCTION("""COMPUTED_VALUE"""),"")</f>
        <v/>
      </c>
      <c r="C519" t="str">
        <f ca="1">IFERROR(__xludf.DUMMYFUNCTION("""COMPUTED_VALUE"""),"")</f>
        <v/>
      </c>
      <c r="D519" t="str">
        <f ca="1">IFERROR(__xludf.DUMMYFUNCTION("""COMPUTED_VALUE"""),"")</f>
        <v/>
      </c>
      <c r="E519" t="str">
        <f ca="1">IFERROR(__xludf.DUMMYFUNCTION("""COMPUTED_VALUE"""),"")</f>
        <v/>
      </c>
      <c r="F519" t="str">
        <f ca="1">IFERROR(__xludf.DUMMYFUNCTION("""COMPUTED_VALUE"""),"")</f>
        <v/>
      </c>
    </row>
    <row r="520" spans="1:6" ht="12.75">
      <c r="A520" t="str">
        <f ca="1">IFERROR(__xludf.DUMMYFUNCTION("""COMPUTED_VALUE"""),"")</f>
        <v/>
      </c>
      <c r="B520" t="str">
        <f ca="1">IFERROR(__xludf.DUMMYFUNCTION("""COMPUTED_VALUE"""),"")</f>
        <v/>
      </c>
      <c r="C520" t="str">
        <f ca="1">IFERROR(__xludf.DUMMYFUNCTION("""COMPUTED_VALUE"""),"")</f>
        <v/>
      </c>
      <c r="D520" t="str">
        <f ca="1">IFERROR(__xludf.DUMMYFUNCTION("""COMPUTED_VALUE"""),"")</f>
        <v/>
      </c>
      <c r="E520" t="str">
        <f ca="1">IFERROR(__xludf.DUMMYFUNCTION("""COMPUTED_VALUE"""),"")</f>
        <v/>
      </c>
      <c r="F520" t="str">
        <f ca="1">IFERROR(__xludf.DUMMYFUNCTION("""COMPUTED_VALUE"""),"")</f>
        <v/>
      </c>
    </row>
    <row r="521" spans="1:6" ht="12.75">
      <c r="A521" t="str">
        <f ca="1">IFERROR(__xludf.DUMMYFUNCTION("""COMPUTED_VALUE"""),"")</f>
        <v/>
      </c>
      <c r="B521" t="str">
        <f ca="1">IFERROR(__xludf.DUMMYFUNCTION("""COMPUTED_VALUE"""),"")</f>
        <v/>
      </c>
      <c r="C521" t="str">
        <f ca="1">IFERROR(__xludf.DUMMYFUNCTION("""COMPUTED_VALUE"""),"")</f>
        <v/>
      </c>
      <c r="D521" t="str">
        <f ca="1">IFERROR(__xludf.DUMMYFUNCTION("""COMPUTED_VALUE"""),"")</f>
        <v/>
      </c>
      <c r="E521" t="str">
        <f ca="1">IFERROR(__xludf.DUMMYFUNCTION("""COMPUTED_VALUE"""),"")</f>
        <v/>
      </c>
      <c r="F521" t="str">
        <f ca="1">IFERROR(__xludf.DUMMYFUNCTION("""COMPUTED_VALUE"""),"")</f>
        <v/>
      </c>
    </row>
    <row r="522" spans="1:6" ht="12.75">
      <c r="A522" t="str">
        <f ca="1">IFERROR(__xludf.DUMMYFUNCTION("""COMPUTED_VALUE"""),"")</f>
        <v/>
      </c>
      <c r="B522" t="str">
        <f ca="1">IFERROR(__xludf.DUMMYFUNCTION("""COMPUTED_VALUE"""),"")</f>
        <v/>
      </c>
      <c r="C522" t="str">
        <f ca="1">IFERROR(__xludf.DUMMYFUNCTION("""COMPUTED_VALUE"""),"")</f>
        <v/>
      </c>
      <c r="D522" t="str">
        <f ca="1">IFERROR(__xludf.DUMMYFUNCTION("""COMPUTED_VALUE"""),"")</f>
        <v/>
      </c>
      <c r="E522" t="str">
        <f ca="1">IFERROR(__xludf.DUMMYFUNCTION("""COMPUTED_VALUE"""),"")</f>
        <v/>
      </c>
      <c r="F522" t="str">
        <f ca="1">IFERROR(__xludf.DUMMYFUNCTION("""COMPUTED_VALUE"""),"")</f>
        <v/>
      </c>
    </row>
    <row r="523" spans="1:6" ht="12.75">
      <c r="A523" t="str">
        <f ca="1">IFERROR(__xludf.DUMMYFUNCTION("""COMPUTED_VALUE"""),"")</f>
        <v/>
      </c>
      <c r="B523" t="str">
        <f ca="1">IFERROR(__xludf.DUMMYFUNCTION("""COMPUTED_VALUE"""),"")</f>
        <v/>
      </c>
      <c r="C523" t="str">
        <f ca="1">IFERROR(__xludf.DUMMYFUNCTION("""COMPUTED_VALUE"""),"")</f>
        <v/>
      </c>
      <c r="D523" t="str">
        <f ca="1">IFERROR(__xludf.DUMMYFUNCTION("""COMPUTED_VALUE"""),"")</f>
        <v/>
      </c>
      <c r="E523" t="str">
        <f ca="1">IFERROR(__xludf.DUMMYFUNCTION("""COMPUTED_VALUE"""),"")</f>
        <v/>
      </c>
      <c r="F523" t="str">
        <f ca="1">IFERROR(__xludf.DUMMYFUNCTION("""COMPUTED_VALUE"""),"")</f>
        <v/>
      </c>
    </row>
    <row r="524" spans="1:6" ht="12.75">
      <c r="A524" t="str">
        <f ca="1">IFERROR(__xludf.DUMMYFUNCTION("""COMPUTED_VALUE"""),"")</f>
        <v/>
      </c>
      <c r="B524" t="str">
        <f ca="1">IFERROR(__xludf.DUMMYFUNCTION("""COMPUTED_VALUE"""),"")</f>
        <v/>
      </c>
      <c r="C524" t="str">
        <f ca="1">IFERROR(__xludf.DUMMYFUNCTION("""COMPUTED_VALUE"""),"")</f>
        <v/>
      </c>
      <c r="D524" t="str">
        <f ca="1">IFERROR(__xludf.DUMMYFUNCTION("""COMPUTED_VALUE"""),"")</f>
        <v/>
      </c>
      <c r="E524" t="str">
        <f ca="1">IFERROR(__xludf.DUMMYFUNCTION("""COMPUTED_VALUE"""),"")</f>
        <v/>
      </c>
      <c r="F524" t="str">
        <f ca="1">IFERROR(__xludf.DUMMYFUNCTION("""COMPUTED_VALUE"""),"")</f>
        <v/>
      </c>
    </row>
    <row r="525" spans="1:6" ht="12.75">
      <c r="A525" t="str">
        <f ca="1">IFERROR(__xludf.DUMMYFUNCTION("""COMPUTED_VALUE"""),"")</f>
        <v/>
      </c>
      <c r="B525" t="str">
        <f ca="1">IFERROR(__xludf.DUMMYFUNCTION("""COMPUTED_VALUE"""),"")</f>
        <v/>
      </c>
      <c r="C525" t="str">
        <f ca="1">IFERROR(__xludf.DUMMYFUNCTION("""COMPUTED_VALUE"""),"")</f>
        <v/>
      </c>
      <c r="D525" t="str">
        <f ca="1">IFERROR(__xludf.DUMMYFUNCTION("""COMPUTED_VALUE"""),"")</f>
        <v/>
      </c>
      <c r="E525" t="str">
        <f ca="1">IFERROR(__xludf.DUMMYFUNCTION("""COMPUTED_VALUE"""),"")</f>
        <v/>
      </c>
      <c r="F525" t="str">
        <f ca="1">IFERROR(__xludf.DUMMYFUNCTION("""COMPUTED_VALUE"""),"")</f>
        <v/>
      </c>
    </row>
    <row r="526" spans="1:6" ht="12.75">
      <c r="A526" t="str">
        <f ca="1">IFERROR(__xludf.DUMMYFUNCTION("""COMPUTED_VALUE"""),"")</f>
        <v/>
      </c>
      <c r="B526" t="str">
        <f ca="1">IFERROR(__xludf.DUMMYFUNCTION("""COMPUTED_VALUE"""),"")</f>
        <v/>
      </c>
      <c r="C526" t="str">
        <f ca="1">IFERROR(__xludf.DUMMYFUNCTION("""COMPUTED_VALUE"""),"")</f>
        <v/>
      </c>
      <c r="D526" t="str">
        <f ca="1">IFERROR(__xludf.DUMMYFUNCTION("""COMPUTED_VALUE"""),"")</f>
        <v/>
      </c>
      <c r="E526" t="str">
        <f ca="1">IFERROR(__xludf.DUMMYFUNCTION("""COMPUTED_VALUE"""),"")</f>
        <v/>
      </c>
      <c r="F526" t="str">
        <f ca="1">IFERROR(__xludf.DUMMYFUNCTION("""COMPUTED_VALUE"""),"")</f>
        <v/>
      </c>
    </row>
    <row r="527" spans="1:6" ht="12.75">
      <c r="A527" t="str">
        <f ca="1">IFERROR(__xludf.DUMMYFUNCTION("""COMPUTED_VALUE"""),"")</f>
        <v/>
      </c>
      <c r="B527" t="str">
        <f ca="1">IFERROR(__xludf.DUMMYFUNCTION("""COMPUTED_VALUE"""),"")</f>
        <v/>
      </c>
      <c r="C527" t="str">
        <f ca="1">IFERROR(__xludf.DUMMYFUNCTION("""COMPUTED_VALUE"""),"")</f>
        <v/>
      </c>
      <c r="D527" t="str">
        <f ca="1">IFERROR(__xludf.DUMMYFUNCTION("""COMPUTED_VALUE"""),"")</f>
        <v/>
      </c>
      <c r="E527" t="str">
        <f ca="1">IFERROR(__xludf.DUMMYFUNCTION("""COMPUTED_VALUE"""),"")</f>
        <v/>
      </c>
      <c r="F527" t="str">
        <f ca="1">IFERROR(__xludf.DUMMYFUNCTION("""COMPUTED_VALUE"""),"")</f>
        <v/>
      </c>
    </row>
    <row r="528" spans="1:6" ht="12.75">
      <c r="A528" t="str">
        <f ca="1">IFERROR(__xludf.DUMMYFUNCTION("""COMPUTED_VALUE"""),"")</f>
        <v/>
      </c>
      <c r="B528" t="str">
        <f ca="1">IFERROR(__xludf.DUMMYFUNCTION("""COMPUTED_VALUE"""),"")</f>
        <v/>
      </c>
      <c r="C528" t="str">
        <f ca="1">IFERROR(__xludf.DUMMYFUNCTION("""COMPUTED_VALUE"""),"")</f>
        <v/>
      </c>
      <c r="D528" t="str">
        <f ca="1">IFERROR(__xludf.DUMMYFUNCTION("""COMPUTED_VALUE"""),"")</f>
        <v/>
      </c>
      <c r="E528" t="str">
        <f ca="1">IFERROR(__xludf.DUMMYFUNCTION("""COMPUTED_VALUE"""),"")</f>
        <v/>
      </c>
      <c r="F528" t="str">
        <f ca="1">IFERROR(__xludf.DUMMYFUNCTION("""COMPUTED_VALUE"""),"")</f>
        <v/>
      </c>
    </row>
    <row r="529" spans="1:6" ht="12.75">
      <c r="A529" t="str">
        <f ca="1">IFERROR(__xludf.DUMMYFUNCTION("""COMPUTED_VALUE"""),"")</f>
        <v/>
      </c>
      <c r="B529" t="str">
        <f ca="1">IFERROR(__xludf.DUMMYFUNCTION("""COMPUTED_VALUE"""),"")</f>
        <v/>
      </c>
      <c r="C529" t="str">
        <f ca="1">IFERROR(__xludf.DUMMYFUNCTION("""COMPUTED_VALUE"""),"")</f>
        <v/>
      </c>
      <c r="D529" t="str">
        <f ca="1">IFERROR(__xludf.DUMMYFUNCTION("""COMPUTED_VALUE"""),"")</f>
        <v/>
      </c>
      <c r="E529" t="str">
        <f ca="1">IFERROR(__xludf.DUMMYFUNCTION("""COMPUTED_VALUE"""),"")</f>
        <v/>
      </c>
      <c r="F529" t="str">
        <f ca="1">IFERROR(__xludf.DUMMYFUNCTION("""COMPUTED_VALUE"""),"")</f>
        <v/>
      </c>
    </row>
    <row r="530" spans="1:6" ht="12.75">
      <c r="A530" t="str">
        <f ca="1">IFERROR(__xludf.DUMMYFUNCTION("""COMPUTED_VALUE"""),"")</f>
        <v/>
      </c>
      <c r="B530" t="str">
        <f ca="1">IFERROR(__xludf.DUMMYFUNCTION("""COMPUTED_VALUE"""),"")</f>
        <v/>
      </c>
      <c r="C530" t="str">
        <f ca="1">IFERROR(__xludf.DUMMYFUNCTION("""COMPUTED_VALUE"""),"")</f>
        <v/>
      </c>
      <c r="D530" t="str">
        <f ca="1">IFERROR(__xludf.DUMMYFUNCTION("""COMPUTED_VALUE"""),"")</f>
        <v/>
      </c>
      <c r="E530" t="str">
        <f ca="1">IFERROR(__xludf.DUMMYFUNCTION("""COMPUTED_VALUE"""),"")</f>
        <v/>
      </c>
      <c r="F530" t="str">
        <f ca="1">IFERROR(__xludf.DUMMYFUNCTION("""COMPUTED_VALUE"""),"")</f>
        <v/>
      </c>
    </row>
    <row r="531" spans="1:6" ht="12.75">
      <c r="A531" t="str">
        <f ca="1">IFERROR(__xludf.DUMMYFUNCTION("""COMPUTED_VALUE"""),"")</f>
        <v/>
      </c>
      <c r="B531" t="str">
        <f ca="1">IFERROR(__xludf.DUMMYFUNCTION("""COMPUTED_VALUE"""),"")</f>
        <v/>
      </c>
      <c r="C531" t="str">
        <f ca="1">IFERROR(__xludf.DUMMYFUNCTION("""COMPUTED_VALUE"""),"")</f>
        <v/>
      </c>
      <c r="D531" t="str">
        <f ca="1">IFERROR(__xludf.DUMMYFUNCTION("""COMPUTED_VALUE"""),"")</f>
        <v/>
      </c>
      <c r="E531" t="str">
        <f ca="1">IFERROR(__xludf.DUMMYFUNCTION("""COMPUTED_VALUE"""),"")</f>
        <v/>
      </c>
      <c r="F531" t="str">
        <f ca="1">IFERROR(__xludf.DUMMYFUNCTION("""COMPUTED_VALUE"""),"")</f>
        <v/>
      </c>
    </row>
    <row r="532" spans="1:6" ht="12.75">
      <c r="A532" t="str">
        <f ca="1">IFERROR(__xludf.DUMMYFUNCTION("""COMPUTED_VALUE"""),"")</f>
        <v/>
      </c>
      <c r="B532" t="str">
        <f ca="1">IFERROR(__xludf.DUMMYFUNCTION("""COMPUTED_VALUE"""),"")</f>
        <v/>
      </c>
      <c r="C532" t="str">
        <f ca="1">IFERROR(__xludf.DUMMYFUNCTION("""COMPUTED_VALUE"""),"")</f>
        <v/>
      </c>
      <c r="D532" t="str">
        <f ca="1">IFERROR(__xludf.DUMMYFUNCTION("""COMPUTED_VALUE"""),"")</f>
        <v/>
      </c>
      <c r="E532" t="str">
        <f ca="1">IFERROR(__xludf.DUMMYFUNCTION("""COMPUTED_VALUE"""),"")</f>
        <v/>
      </c>
      <c r="F532" t="str">
        <f ca="1">IFERROR(__xludf.DUMMYFUNCTION("""COMPUTED_VALUE"""),"")</f>
        <v/>
      </c>
    </row>
    <row r="533" spans="1:6" ht="12.75">
      <c r="A533" t="str">
        <f ca="1">IFERROR(__xludf.DUMMYFUNCTION("""COMPUTED_VALUE"""),"")</f>
        <v/>
      </c>
      <c r="B533" t="str">
        <f ca="1">IFERROR(__xludf.DUMMYFUNCTION("""COMPUTED_VALUE"""),"")</f>
        <v/>
      </c>
      <c r="C533" t="str">
        <f ca="1">IFERROR(__xludf.DUMMYFUNCTION("""COMPUTED_VALUE"""),"")</f>
        <v/>
      </c>
      <c r="D533" t="str">
        <f ca="1">IFERROR(__xludf.DUMMYFUNCTION("""COMPUTED_VALUE"""),"")</f>
        <v/>
      </c>
      <c r="E533" t="str">
        <f ca="1">IFERROR(__xludf.DUMMYFUNCTION("""COMPUTED_VALUE"""),"")</f>
        <v/>
      </c>
      <c r="F533" t="str">
        <f ca="1">IFERROR(__xludf.DUMMYFUNCTION("""COMPUTED_VALUE"""),"")</f>
        <v/>
      </c>
    </row>
    <row r="534" spans="1:6" ht="12.75">
      <c r="A534" t="str">
        <f ca="1">IFERROR(__xludf.DUMMYFUNCTION("""COMPUTED_VALUE"""),"")</f>
        <v/>
      </c>
      <c r="B534" t="str">
        <f ca="1">IFERROR(__xludf.DUMMYFUNCTION("""COMPUTED_VALUE"""),"")</f>
        <v/>
      </c>
      <c r="C534" t="str">
        <f ca="1">IFERROR(__xludf.DUMMYFUNCTION("""COMPUTED_VALUE"""),"")</f>
        <v/>
      </c>
      <c r="D534" t="str">
        <f ca="1">IFERROR(__xludf.DUMMYFUNCTION("""COMPUTED_VALUE"""),"")</f>
        <v/>
      </c>
      <c r="E534" t="str">
        <f ca="1">IFERROR(__xludf.DUMMYFUNCTION("""COMPUTED_VALUE"""),"")</f>
        <v/>
      </c>
      <c r="F534" t="str">
        <f ca="1">IFERROR(__xludf.DUMMYFUNCTION("""COMPUTED_VALUE"""),"")</f>
        <v/>
      </c>
    </row>
    <row r="535" spans="1:6" ht="12.75">
      <c r="A535" t="str">
        <f ca="1">IFERROR(__xludf.DUMMYFUNCTION("""COMPUTED_VALUE"""),"")</f>
        <v/>
      </c>
      <c r="B535" t="str">
        <f ca="1">IFERROR(__xludf.DUMMYFUNCTION("""COMPUTED_VALUE"""),"")</f>
        <v/>
      </c>
      <c r="C535" t="str">
        <f ca="1">IFERROR(__xludf.DUMMYFUNCTION("""COMPUTED_VALUE"""),"")</f>
        <v/>
      </c>
      <c r="D535" t="str">
        <f ca="1">IFERROR(__xludf.DUMMYFUNCTION("""COMPUTED_VALUE"""),"")</f>
        <v/>
      </c>
      <c r="E535" t="str">
        <f ca="1">IFERROR(__xludf.DUMMYFUNCTION("""COMPUTED_VALUE"""),"")</f>
        <v/>
      </c>
      <c r="F535" t="str">
        <f ca="1">IFERROR(__xludf.DUMMYFUNCTION("""COMPUTED_VALUE"""),"")</f>
        <v/>
      </c>
    </row>
    <row r="536" spans="1:6" ht="12.75">
      <c r="A536" t="str">
        <f ca="1">IFERROR(__xludf.DUMMYFUNCTION("""COMPUTED_VALUE"""),"")</f>
        <v/>
      </c>
      <c r="B536" t="str">
        <f ca="1">IFERROR(__xludf.DUMMYFUNCTION("""COMPUTED_VALUE"""),"")</f>
        <v/>
      </c>
      <c r="C536" t="str">
        <f ca="1">IFERROR(__xludf.DUMMYFUNCTION("""COMPUTED_VALUE"""),"")</f>
        <v/>
      </c>
      <c r="D536" t="str">
        <f ca="1">IFERROR(__xludf.DUMMYFUNCTION("""COMPUTED_VALUE"""),"")</f>
        <v/>
      </c>
      <c r="E536" t="str">
        <f ca="1">IFERROR(__xludf.DUMMYFUNCTION("""COMPUTED_VALUE"""),"")</f>
        <v/>
      </c>
      <c r="F536" t="str">
        <f ca="1">IFERROR(__xludf.DUMMYFUNCTION("""COMPUTED_VALUE"""),"")</f>
        <v/>
      </c>
    </row>
    <row r="537" spans="1:6" ht="12.75">
      <c r="A537" t="str">
        <f ca="1">IFERROR(__xludf.DUMMYFUNCTION("""COMPUTED_VALUE"""),"")</f>
        <v/>
      </c>
      <c r="B537" t="str">
        <f ca="1">IFERROR(__xludf.DUMMYFUNCTION("""COMPUTED_VALUE"""),"")</f>
        <v/>
      </c>
      <c r="C537" t="str">
        <f ca="1">IFERROR(__xludf.DUMMYFUNCTION("""COMPUTED_VALUE"""),"")</f>
        <v/>
      </c>
      <c r="D537" t="str">
        <f ca="1">IFERROR(__xludf.DUMMYFUNCTION("""COMPUTED_VALUE"""),"")</f>
        <v/>
      </c>
      <c r="E537" t="str">
        <f ca="1">IFERROR(__xludf.DUMMYFUNCTION("""COMPUTED_VALUE"""),"")</f>
        <v/>
      </c>
      <c r="F537" t="str">
        <f ca="1">IFERROR(__xludf.DUMMYFUNCTION("""COMPUTED_VALUE"""),"")</f>
        <v/>
      </c>
    </row>
    <row r="538" spans="1:6" ht="12.75">
      <c r="A538" t="str">
        <f ca="1">IFERROR(__xludf.DUMMYFUNCTION("""COMPUTED_VALUE"""),"")</f>
        <v/>
      </c>
      <c r="B538" t="str">
        <f ca="1">IFERROR(__xludf.DUMMYFUNCTION("""COMPUTED_VALUE"""),"")</f>
        <v/>
      </c>
      <c r="C538" t="str">
        <f ca="1">IFERROR(__xludf.DUMMYFUNCTION("""COMPUTED_VALUE"""),"")</f>
        <v/>
      </c>
      <c r="D538" t="str">
        <f ca="1">IFERROR(__xludf.DUMMYFUNCTION("""COMPUTED_VALUE"""),"")</f>
        <v/>
      </c>
      <c r="E538" t="str">
        <f ca="1">IFERROR(__xludf.DUMMYFUNCTION("""COMPUTED_VALUE"""),"")</f>
        <v/>
      </c>
      <c r="F538" t="str">
        <f ca="1">IFERROR(__xludf.DUMMYFUNCTION("""COMPUTED_VALUE"""),"")</f>
        <v/>
      </c>
    </row>
    <row r="539" spans="1:6" ht="12.75">
      <c r="A539" t="str">
        <f ca="1">IFERROR(__xludf.DUMMYFUNCTION("""COMPUTED_VALUE"""),"")</f>
        <v/>
      </c>
      <c r="B539" t="str">
        <f ca="1">IFERROR(__xludf.DUMMYFUNCTION("""COMPUTED_VALUE"""),"")</f>
        <v/>
      </c>
      <c r="C539" t="str">
        <f ca="1">IFERROR(__xludf.DUMMYFUNCTION("""COMPUTED_VALUE"""),"")</f>
        <v/>
      </c>
      <c r="D539" t="str">
        <f ca="1">IFERROR(__xludf.DUMMYFUNCTION("""COMPUTED_VALUE"""),"")</f>
        <v/>
      </c>
      <c r="E539" t="str">
        <f ca="1">IFERROR(__xludf.DUMMYFUNCTION("""COMPUTED_VALUE"""),"")</f>
        <v/>
      </c>
      <c r="F539" t="str">
        <f ca="1">IFERROR(__xludf.DUMMYFUNCTION("""COMPUTED_VALUE"""),"")</f>
        <v/>
      </c>
    </row>
    <row r="540" spans="1:6" ht="12.75">
      <c r="A540" t="str">
        <f ca="1">IFERROR(__xludf.DUMMYFUNCTION("""COMPUTED_VALUE"""),"")</f>
        <v/>
      </c>
      <c r="B540" t="str">
        <f ca="1">IFERROR(__xludf.DUMMYFUNCTION("""COMPUTED_VALUE"""),"")</f>
        <v/>
      </c>
      <c r="C540" t="str">
        <f ca="1">IFERROR(__xludf.DUMMYFUNCTION("""COMPUTED_VALUE"""),"")</f>
        <v/>
      </c>
      <c r="D540" t="str">
        <f ca="1">IFERROR(__xludf.DUMMYFUNCTION("""COMPUTED_VALUE"""),"")</f>
        <v/>
      </c>
      <c r="E540" t="str">
        <f ca="1">IFERROR(__xludf.DUMMYFUNCTION("""COMPUTED_VALUE"""),"")</f>
        <v/>
      </c>
      <c r="F540" t="str">
        <f ca="1">IFERROR(__xludf.DUMMYFUNCTION("""COMPUTED_VALUE"""),"")</f>
        <v/>
      </c>
    </row>
    <row r="541" spans="1:6" ht="12.75">
      <c r="A541" t="str">
        <f ca="1">IFERROR(__xludf.DUMMYFUNCTION("""COMPUTED_VALUE"""),"")</f>
        <v/>
      </c>
      <c r="B541" t="str">
        <f ca="1">IFERROR(__xludf.DUMMYFUNCTION("""COMPUTED_VALUE"""),"")</f>
        <v/>
      </c>
      <c r="C541" t="str">
        <f ca="1">IFERROR(__xludf.DUMMYFUNCTION("""COMPUTED_VALUE"""),"")</f>
        <v/>
      </c>
      <c r="D541" t="str">
        <f ca="1">IFERROR(__xludf.DUMMYFUNCTION("""COMPUTED_VALUE"""),"")</f>
        <v/>
      </c>
      <c r="E541" t="str">
        <f ca="1">IFERROR(__xludf.DUMMYFUNCTION("""COMPUTED_VALUE"""),"")</f>
        <v/>
      </c>
      <c r="F541" t="str">
        <f ca="1">IFERROR(__xludf.DUMMYFUNCTION("""COMPUTED_VALUE"""),"")</f>
        <v/>
      </c>
    </row>
    <row r="542" spans="1:6" ht="12.75">
      <c r="A542" t="str">
        <f ca="1">IFERROR(__xludf.DUMMYFUNCTION("""COMPUTED_VALUE"""),"")</f>
        <v/>
      </c>
      <c r="B542" t="str">
        <f ca="1">IFERROR(__xludf.DUMMYFUNCTION("""COMPUTED_VALUE"""),"")</f>
        <v/>
      </c>
      <c r="C542" t="str">
        <f ca="1">IFERROR(__xludf.DUMMYFUNCTION("""COMPUTED_VALUE"""),"")</f>
        <v/>
      </c>
      <c r="D542" t="str">
        <f ca="1">IFERROR(__xludf.DUMMYFUNCTION("""COMPUTED_VALUE"""),"")</f>
        <v/>
      </c>
      <c r="E542" t="str">
        <f ca="1">IFERROR(__xludf.DUMMYFUNCTION("""COMPUTED_VALUE"""),"")</f>
        <v/>
      </c>
      <c r="F542" t="str">
        <f ca="1">IFERROR(__xludf.DUMMYFUNCTION("""COMPUTED_VALUE"""),"")</f>
        <v/>
      </c>
    </row>
    <row r="543" spans="1:6" ht="12.75">
      <c r="A543" t="str">
        <f ca="1">IFERROR(__xludf.DUMMYFUNCTION("""COMPUTED_VALUE"""),"")</f>
        <v/>
      </c>
      <c r="B543" t="str">
        <f ca="1">IFERROR(__xludf.DUMMYFUNCTION("""COMPUTED_VALUE"""),"")</f>
        <v/>
      </c>
      <c r="C543" t="str">
        <f ca="1">IFERROR(__xludf.DUMMYFUNCTION("""COMPUTED_VALUE"""),"")</f>
        <v/>
      </c>
      <c r="D543" t="str">
        <f ca="1">IFERROR(__xludf.DUMMYFUNCTION("""COMPUTED_VALUE"""),"")</f>
        <v/>
      </c>
      <c r="E543" t="str">
        <f ca="1">IFERROR(__xludf.DUMMYFUNCTION("""COMPUTED_VALUE"""),"")</f>
        <v/>
      </c>
      <c r="F543" t="str">
        <f ca="1">IFERROR(__xludf.DUMMYFUNCTION("""COMPUTED_VALUE"""),"")</f>
        <v/>
      </c>
    </row>
    <row r="544" spans="1:6" ht="12.75">
      <c r="A544" t="str">
        <f ca="1">IFERROR(__xludf.DUMMYFUNCTION("""COMPUTED_VALUE"""),"")</f>
        <v/>
      </c>
      <c r="B544" t="str">
        <f ca="1">IFERROR(__xludf.DUMMYFUNCTION("""COMPUTED_VALUE"""),"")</f>
        <v/>
      </c>
      <c r="C544" t="str">
        <f ca="1">IFERROR(__xludf.DUMMYFUNCTION("""COMPUTED_VALUE"""),"")</f>
        <v/>
      </c>
      <c r="D544" t="str">
        <f ca="1">IFERROR(__xludf.DUMMYFUNCTION("""COMPUTED_VALUE"""),"")</f>
        <v/>
      </c>
      <c r="E544" t="str">
        <f ca="1">IFERROR(__xludf.DUMMYFUNCTION("""COMPUTED_VALUE"""),"")</f>
        <v/>
      </c>
      <c r="F544" t="str">
        <f ca="1">IFERROR(__xludf.DUMMYFUNCTION("""COMPUTED_VALUE"""),"")</f>
        <v/>
      </c>
    </row>
    <row r="545" spans="1:6" ht="12.75">
      <c r="A545" t="str">
        <f ca="1">IFERROR(__xludf.DUMMYFUNCTION("""COMPUTED_VALUE"""),"")</f>
        <v/>
      </c>
      <c r="B545" t="str">
        <f ca="1">IFERROR(__xludf.DUMMYFUNCTION("""COMPUTED_VALUE"""),"")</f>
        <v/>
      </c>
      <c r="C545" t="str">
        <f ca="1">IFERROR(__xludf.DUMMYFUNCTION("""COMPUTED_VALUE"""),"")</f>
        <v/>
      </c>
      <c r="D545" t="str">
        <f ca="1">IFERROR(__xludf.DUMMYFUNCTION("""COMPUTED_VALUE"""),"")</f>
        <v/>
      </c>
      <c r="E545" t="str">
        <f ca="1">IFERROR(__xludf.DUMMYFUNCTION("""COMPUTED_VALUE"""),"")</f>
        <v/>
      </c>
      <c r="F545" t="str">
        <f ca="1">IFERROR(__xludf.DUMMYFUNCTION("""COMPUTED_VALUE"""),"")</f>
        <v/>
      </c>
    </row>
    <row r="546" spans="1:6" ht="12.75">
      <c r="A546" t="str">
        <f ca="1">IFERROR(__xludf.DUMMYFUNCTION("""COMPUTED_VALUE"""),"")</f>
        <v/>
      </c>
      <c r="B546" t="str">
        <f ca="1">IFERROR(__xludf.DUMMYFUNCTION("""COMPUTED_VALUE"""),"")</f>
        <v/>
      </c>
      <c r="C546" t="str">
        <f ca="1">IFERROR(__xludf.DUMMYFUNCTION("""COMPUTED_VALUE"""),"")</f>
        <v/>
      </c>
      <c r="D546" t="str">
        <f ca="1">IFERROR(__xludf.DUMMYFUNCTION("""COMPUTED_VALUE"""),"")</f>
        <v/>
      </c>
      <c r="E546" t="str">
        <f ca="1">IFERROR(__xludf.DUMMYFUNCTION("""COMPUTED_VALUE"""),"")</f>
        <v/>
      </c>
      <c r="F546" t="str">
        <f ca="1">IFERROR(__xludf.DUMMYFUNCTION("""COMPUTED_VALUE"""),"")</f>
        <v/>
      </c>
    </row>
    <row r="547" spans="1:6" ht="12.75">
      <c r="A547" t="str">
        <f ca="1">IFERROR(__xludf.DUMMYFUNCTION("""COMPUTED_VALUE"""),"")</f>
        <v/>
      </c>
      <c r="B547" t="str">
        <f ca="1">IFERROR(__xludf.DUMMYFUNCTION("""COMPUTED_VALUE"""),"")</f>
        <v/>
      </c>
      <c r="C547" t="str">
        <f ca="1">IFERROR(__xludf.DUMMYFUNCTION("""COMPUTED_VALUE"""),"")</f>
        <v/>
      </c>
      <c r="D547" t="str">
        <f ca="1">IFERROR(__xludf.DUMMYFUNCTION("""COMPUTED_VALUE"""),"")</f>
        <v/>
      </c>
      <c r="E547" t="str">
        <f ca="1">IFERROR(__xludf.DUMMYFUNCTION("""COMPUTED_VALUE"""),"")</f>
        <v/>
      </c>
      <c r="F547" t="str">
        <f ca="1">IFERROR(__xludf.DUMMYFUNCTION("""COMPUTED_VALUE"""),"")</f>
        <v/>
      </c>
    </row>
    <row r="548" spans="1:6" ht="12.75">
      <c r="A548" t="str">
        <f ca="1">IFERROR(__xludf.DUMMYFUNCTION("""COMPUTED_VALUE"""),"")</f>
        <v/>
      </c>
      <c r="B548" t="str">
        <f ca="1">IFERROR(__xludf.DUMMYFUNCTION("""COMPUTED_VALUE"""),"")</f>
        <v/>
      </c>
      <c r="C548" t="str">
        <f ca="1">IFERROR(__xludf.DUMMYFUNCTION("""COMPUTED_VALUE"""),"")</f>
        <v/>
      </c>
      <c r="D548" t="str">
        <f ca="1">IFERROR(__xludf.DUMMYFUNCTION("""COMPUTED_VALUE"""),"")</f>
        <v/>
      </c>
      <c r="E548" t="str">
        <f ca="1">IFERROR(__xludf.DUMMYFUNCTION("""COMPUTED_VALUE"""),"")</f>
        <v/>
      </c>
      <c r="F548" t="str">
        <f ca="1">IFERROR(__xludf.DUMMYFUNCTION("""COMPUTED_VALUE"""),"")</f>
        <v/>
      </c>
    </row>
    <row r="549" spans="1:6" ht="12.75">
      <c r="A549" t="str">
        <f ca="1">IFERROR(__xludf.DUMMYFUNCTION("""COMPUTED_VALUE"""),"")</f>
        <v/>
      </c>
      <c r="B549" t="str">
        <f ca="1">IFERROR(__xludf.DUMMYFUNCTION("""COMPUTED_VALUE"""),"")</f>
        <v/>
      </c>
      <c r="C549" t="str">
        <f ca="1">IFERROR(__xludf.DUMMYFUNCTION("""COMPUTED_VALUE"""),"")</f>
        <v/>
      </c>
      <c r="D549" t="str">
        <f ca="1">IFERROR(__xludf.DUMMYFUNCTION("""COMPUTED_VALUE"""),"")</f>
        <v/>
      </c>
      <c r="E549" t="str">
        <f ca="1">IFERROR(__xludf.DUMMYFUNCTION("""COMPUTED_VALUE"""),"")</f>
        <v/>
      </c>
      <c r="F549" t="str">
        <f ca="1">IFERROR(__xludf.DUMMYFUNCTION("""COMPUTED_VALUE"""),"")</f>
        <v/>
      </c>
    </row>
    <row r="550" spans="1:6" ht="12.75">
      <c r="A550" t="str">
        <f ca="1">IFERROR(__xludf.DUMMYFUNCTION("""COMPUTED_VALUE"""),"")</f>
        <v/>
      </c>
      <c r="B550" t="str">
        <f ca="1">IFERROR(__xludf.DUMMYFUNCTION("""COMPUTED_VALUE"""),"")</f>
        <v/>
      </c>
      <c r="C550" t="str">
        <f ca="1">IFERROR(__xludf.DUMMYFUNCTION("""COMPUTED_VALUE"""),"")</f>
        <v/>
      </c>
      <c r="D550" t="str">
        <f ca="1">IFERROR(__xludf.DUMMYFUNCTION("""COMPUTED_VALUE"""),"")</f>
        <v/>
      </c>
      <c r="E550" t="str">
        <f ca="1">IFERROR(__xludf.DUMMYFUNCTION("""COMPUTED_VALUE"""),"")</f>
        <v/>
      </c>
      <c r="F550" t="str">
        <f ca="1">IFERROR(__xludf.DUMMYFUNCTION("""COMPUTED_VALUE"""),"")</f>
        <v/>
      </c>
    </row>
    <row r="551" spans="1:6" ht="12.75">
      <c r="A551" t="str">
        <f ca="1">IFERROR(__xludf.DUMMYFUNCTION("""COMPUTED_VALUE"""),"")</f>
        <v/>
      </c>
      <c r="B551" t="str">
        <f ca="1">IFERROR(__xludf.DUMMYFUNCTION("""COMPUTED_VALUE"""),"")</f>
        <v/>
      </c>
      <c r="C551" t="str">
        <f ca="1">IFERROR(__xludf.DUMMYFUNCTION("""COMPUTED_VALUE"""),"")</f>
        <v/>
      </c>
      <c r="D551" t="str">
        <f ca="1">IFERROR(__xludf.DUMMYFUNCTION("""COMPUTED_VALUE"""),"")</f>
        <v/>
      </c>
      <c r="E551" t="str">
        <f ca="1">IFERROR(__xludf.DUMMYFUNCTION("""COMPUTED_VALUE"""),"")</f>
        <v/>
      </c>
      <c r="F551" t="str">
        <f ca="1">IFERROR(__xludf.DUMMYFUNCTION("""COMPUTED_VALUE"""),"")</f>
        <v/>
      </c>
    </row>
    <row r="552" spans="1:6" ht="12.75">
      <c r="A552" t="str">
        <f ca="1">IFERROR(__xludf.DUMMYFUNCTION("""COMPUTED_VALUE"""),"")</f>
        <v/>
      </c>
      <c r="B552" t="str">
        <f ca="1">IFERROR(__xludf.DUMMYFUNCTION("""COMPUTED_VALUE"""),"")</f>
        <v/>
      </c>
      <c r="C552" t="str">
        <f ca="1">IFERROR(__xludf.DUMMYFUNCTION("""COMPUTED_VALUE"""),"")</f>
        <v/>
      </c>
      <c r="D552" t="str">
        <f ca="1">IFERROR(__xludf.DUMMYFUNCTION("""COMPUTED_VALUE"""),"")</f>
        <v/>
      </c>
      <c r="E552" t="str">
        <f ca="1">IFERROR(__xludf.DUMMYFUNCTION("""COMPUTED_VALUE"""),"")</f>
        <v/>
      </c>
      <c r="F552" t="str">
        <f ca="1">IFERROR(__xludf.DUMMYFUNCTION("""COMPUTED_VALUE"""),"")</f>
        <v/>
      </c>
    </row>
    <row r="553" spans="1:6" ht="12.75">
      <c r="A553" t="str">
        <f ca="1">IFERROR(__xludf.DUMMYFUNCTION("""COMPUTED_VALUE"""),"")</f>
        <v/>
      </c>
      <c r="B553" t="str">
        <f ca="1">IFERROR(__xludf.DUMMYFUNCTION("""COMPUTED_VALUE"""),"")</f>
        <v/>
      </c>
      <c r="C553" t="str">
        <f ca="1">IFERROR(__xludf.DUMMYFUNCTION("""COMPUTED_VALUE"""),"")</f>
        <v/>
      </c>
      <c r="D553" t="str">
        <f ca="1">IFERROR(__xludf.DUMMYFUNCTION("""COMPUTED_VALUE"""),"")</f>
        <v/>
      </c>
      <c r="E553" t="str">
        <f ca="1">IFERROR(__xludf.DUMMYFUNCTION("""COMPUTED_VALUE"""),"")</f>
        <v/>
      </c>
      <c r="F553" t="str">
        <f ca="1">IFERROR(__xludf.DUMMYFUNCTION("""COMPUTED_VALUE"""),"")</f>
        <v/>
      </c>
    </row>
    <row r="554" spans="1:6" ht="12.75">
      <c r="A554" t="str">
        <f ca="1">IFERROR(__xludf.DUMMYFUNCTION("""COMPUTED_VALUE"""),"")</f>
        <v/>
      </c>
      <c r="B554" t="str">
        <f ca="1">IFERROR(__xludf.DUMMYFUNCTION("""COMPUTED_VALUE"""),"")</f>
        <v/>
      </c>
      <c r="C554" t="str">
        <f ca="1">IFERROR(__xludf.DUMMYFUNCTION("""COMPUTED_VALUE"""),"")</f>
        <v/>
      </c>
      <c r="D554" t="str">
        <f ca="1">IFERROR(__xludf.DUMMYFUNCTION("""COMPUTED_VALUE"""),"")</f>
        <v/>
      </c>
      <c r="E554" t="str">
        <f ca="1">IFERROR(__xludf.DUMMYFUNCTION("""COMPUTED_VALUE"""),"")</f>
        <v/>
      </c>
      <c r="F554" t="str">
        <f ca="1">IFERROR(__xludf.DUMMYFUNCTION("""COMPUTED_VALUE"""),"")</f>
        <v/>
      </c>
    </row>
    <row r="555" spans="1:6" ht="12.75">
      <c r="A555" t="str">
        <f ca="1">IFERROR(__xludf.DUMMYFUNCTION("""COMPUTED_VALUE"""),"")</f>
        <v/>
      </c>
      <c r="B555" t="str">
        <f ca="1">IFERROR(__xludf.DUMMYFUNCTION("""COMPUTED_VALUE"""),"")</f>
        <v/>
      </c>
      <c r="C555" t="str">
        <f ca="1">IFERROR(__xludf.DUMMYFUNCTION("""COMPUTED_VALUE"""),"")</f>
        <v/>
      </c>
      <c r="D555" t="str">
        <f ca="1">IFERROR(__xludf.DUMMYFUNCTION("""COMPUTED_VALUE"""),"")</f>
        <v/>
      </c>
      <c r="E555" t="str">
        <f ca="1">IFERROR(__xludf.DUMMYFUNCTION("""COMPUTED_VALUE"""),"")</f>
        <v/>
      </c>
      <c r="F555" t="str">
        <f ca="1">IFERROR(__xludf.DUMMYFUNCTION("""COMPUTED_VALUE"""),"")</f>
        <v/>
      </c>
    </row>
    <row r="556" spans="1:6" ht="12.75">
      <c r="A556" t="str">
        <f ca="1">IFERROR(__xludf.DUMMYFUNCTION("""COMPUTED_VALUE"""),"")</f>
        <v/>
      </c>
      <c r="B556" t="str">
        <f ca="1">IFERROR(__xludf.DUMMYFUNCTION("""COMPUTED_VALUE"""),"")</f>
        <v/>
      </c>
      <c r="C556" t="str">
        <f ca="1">IFERROR(__xludf.DUMMYFUNCTION("""COMPUTED_VALUE"""),"")</f>
        <v/>
      </c>
      <c r="D556" t="str">
        <f ca="1">IFERROR(__xludf.DUMMYFUNCTION("""COMPUTED_VALUE"""),"")</f>
        <v/>
      </c>
      <c r="E556" t="str">
        <f ca="1">IFERROR(__xludf.DUMMYFUNCTION("""COMPUTED_VALUE"""),"")</f>
        <v/>
      </c>
      <c r="F556" t="str">
        <f ca="1">IFERROR(__xludf.DUMMYFUNCTION("""COMPUTED_VALUE"""),"")</f>
        <v/>
      </c>
    </row>
    <row r="557" spans="1:6" ht="12.75">
      <c r="A557" t="str">
        <f ca="1">IFERROR(__xludf.DUMMYFUNCTION("""COMPUTED_VALUE"""),"")</f>
        <v/>
      </c>
      <c r="B557" t="str">
        <f ca="1">IFERROR(__xludf.DUMMYFUNCTION("""COMPUTED_VALUE"""),"")</f>
        <v/>
      </c>
      <c r="C557" t="str">
        <f ca="1">IFERROR(__xludf.DUMMYFUNCTION("""COMPUTED_VALUE"""),"")</f>
        <v/>
      </c>
      <c r="D557" t="str">
        <f ca="1">IFERROR(__xludf.DUMMYFUNCTION("""COMPUTED_VALUE"""),"")</f>
        <v/>
      </c>
      <c r="E557" t="str">
        <f ca="1">IFERROR(__xludf.DUMMYFUNCTION("""COMPUTED_VALUE"""),"")</f>
        <v/>
      </c>
      <c r="F557" t="str">
        <f ca="1">IFERROR(__xludf.DUMMYFUNCTION("""COMPUTED_VALUE"""),"")</f>
        <v/>
      </c>
    </row>
    <row r="558" spans="1:6" ht="12.75">
      <c r="A558" t="str">
        <f ca="1">IFERROR(__xludf.DUMMYFUNCTION("""COMPUTED_VALUE"""),"")</f>
        <v/>
      </c>
      <c r="B558" t="str">
        <f ca="1">IFERROR(__xludf.DUMMYFUNCTION("""COMPUTED_VALUE"""),"")</f>
        <v/>
      </c>
      <c r="C558" t="str">
        <f ca="1">IFERROR(__xludf.DUMMYFUNCTION("""COMPUTED_VALUE"""),"")</f>
        <v/>
      </c>
      <c r="D558" t="str">
        <f ca="1">IFERROR(__xludf.DUMMYFUNCTION("""COMPUTED_VALUE"""),"")</f>
        <v/>
      </c>
      <c r="E558" t="str">
        <f ca="1">IFERROR(__xludf.DUMMYFUNCTION("""COMPUTED_VALUE"""),"")</f>
        <v/>
      </c>
      <c r="F558" t="str">
        <f ca="1">IFERROR(__xludf.DUMMYFUNCTION("""COMPUTED_VALUE"""),"")</f>
        <v/>
      </c>
    </row>
    <row r="559" spans="1:6" ht="12.75">
      <c r="A559" t="str">
        <f ca="1">IFERROR(__xludf.DUMMYFUNCTION("""COMPUTED_VALUE"""),"")</f>
        <v/>
      </c>
      <c r="B559" t="str">
        <f ca="1">IFERROR(__xludf.DUMMYFUNCTION("""COMPUTED_VALUE"""),"")</f>
        <v/>
      </c>
      <c r="C559" t="str">
        <f ca="1">IFERROR(__xludf.DUMMYFUNCTION("""COMPUTED_VALUE"""),"")</f>
        <v/>
      </c>
      <c r="D559" t="str">
        <f ca="1">IFERROR(__xludf.DUMMYFUNCTION("""COMPUTED_VALUE"""),"")</f>
        <v/>
      </c>
      <c r="E559" t="str">
        <f ca="1">IFERROR(__xludf.DUMMYFUNCTION("""COMPUTED_VALUE"""),"")</f>
        <v/>
      </c>
      <c r="F559" t="str">
        <f ca="1">IFERROR(__xludf.DUMMYFUNCTION("""COMPUTED_VALUE"""),"")</f>
        <v/>
      </c>
    </row>
    <row r="560" spans="1:6" ht="12.75">
      <c r="A560" t="str">
        <f ca="1">IFERROR(__xludf.DUMMYFUNCTION("""COMPUTED_VALUE"""),"")</f>
        <v/>
      </c>
      <c r="B560" t="str">
        <f ca="1">IFERROR(__xludf.DUMMYFUNCTION("""COMPUTED_VALUE"""),"")</f>
        <v/>
      </c>
      <c r="C560" t="str">
        <f ca="1">IFERROR(__xludf.DUMMYFUNCTION("""COMPUTED_VALUE"""),"")</f>
        <v/>
      </c>
      <c r="D560" t="str">
        <f ca="1">IFERROR(__xludf.DUMMYFUNCTION("""COMPUTED_VALUE"""),"")</f>
        <v/>
      </c>
      <c r="E560" t="str">
        <f ca="1">IFERROR(__xludf.DUMMYFUNCTION("""COMPUTED_VALUE"""),"")</f>
        <v/>
      </c>
      <c r="F560" t="str">
        <f ca="1">IFERROR(__xludf.DUMMYFUNCTION("""COMPUTED_VALUE"""),"")</f>
        <v/>
      </c>
    </row>
    <row r="561" spans="1:6" ht="12.75">
      <c r="A561" t="str">
        <f ca="1">IFERROR(__xludf.DUMMYFUNCTION("""COMPUTED_VALUE"""),"")</f>
        <v/>
      </c>
      <c r="B561" t="str">
        <f ca="1">IFERROR(__xludf.DUMMYFUNCTION("""COMPUTED_VALUE"""),"")</f>
        <v/>
      </c>
      <c r="C561" t="str">
        <f ca="1">IFERROR(__xludf.DUMMYFUNCTION("""COMPUTED_VALUE"""),"")</f>
        <v/>
      </c>
      <c r="D561" t="str">
        <f ca="1">IFERROR(__xludf.DUMMYFUNCTION("""COMPUTED_VALUE"""),"")</f>
        <v/>
      </c>
      <c r="E561" t="str">
        <f ca="1">IFERROR(__xludf.DUMMYFUNCTION("""COMPUTED_VALUE"""),"")</f>
        <v/>
      </c>
      <c r="F561" t="str">
        <f ca="1">IFERROR(__xludf.DUMMYFUNCTION("""COMPUTED_VALUE"""),"")</f>
        <v/>
      </c>
    </row>
    <row r="562" spans="1:6" ht="12.75">
      <c r="A562" t="str">
        <f ca="1">IFERROR(__xludf.DUMMYFUNCTION("""COMPUTED_VALUE"""),"")</f>
        <v/>
      </c>
      <c r="B562" t="str">
        <f ca="1">IFERROR(__xludf.DUMMYFUNCTION("""COMPUTED_VALUE"""),"")</f>
        <v/>
      </c>
      <c r="C562" t="str">
        <f ca="1">IFERROR(__xludf.DUMMYFUNCTION("""COMPUTED_VALUE"""),"")</f>
        <v/>
      </c>
      <c r="D562" t="str">
        <f ca="1">IFERROR(__xludf.DUMMYFUNCTION("""COMPUTED_VALUE"""),"")</f>
        <v/>
      </c>
      <c r="E562" t="str">
        <f ca="1">IFERROR(__xludf.DUMMYFUNCTION("""COMPUTED_VALUE"""),"")</f>
        <v/>
      </c>
      <c r="F562" t="str">
        <f ca="1">IFERROR(__xludf.DUMMYFUNCTION("""COMPUTED_VALUE"""),"")</f>
        <v/>
      </c>
    </row>
    <row r="563" spans="1:6" ht="12.75">
      <c r="A563" t="str">
        <f ca="1">IFERROR(__xludf.DUMMYFUNCTION("""COMPUTED_VALUE"""),"")</f>
        <v/>
      </c>
      <c r="B563" t="str">
        <f ca="1">IFERROR(__xludf.DUMMYFUNCTION("""COMPUTED_VALUE"""),"")</f>
        <v/>
      </c>
      <c r="C563" t="str">
        <f ca="1">IFERROR(__xludf.DUMMYFUNCTION("""COMPUTED_VALUE"""),"")</f>
        <v/>
      </c>
      <c r="D563" t="str">
        <f ca="1">IFERROR(__xludf.DUMMYFUNCTION("""COMPUTED_VALUE"""),"")</f>
        <v/>
      </c>
      <c r="E563" t="str">
        <f ca="1">IFERROR(__xludf.DUMMYFUNCTION("""COMPUTED_VALUE"""),"")</f>
        <v/>
      </c>
      <c r="F563" t="str">
        <f ca="1">IFERROR(__xludf.DUMMYFUNCTION("""COMPUTED_VALUE"""),"")</f>
        <v/>
      </c>
    </row>
    <row r="564" spans="1:6" ht="12.75">
      <c r="A564" t="str">
        <f ca="1">IFERROR(__xludf.DUMMYFUNCTION("""COMPUTED_VALUE"""),"")</f>
        <v/>
      </c>
      <c r="B564" t="str">
        <f ca="1">IFERROR(__xludf.DUMMYFUNCTION("""COMPUTED_VALUE"""),"")</f>
        <v/>
      </c>
      <c r="C564" t="str">
        <f ca="1">IFERROR(__xludf.DUMMYFUNCTION("""COMPUTED_VALUE"""),"")</f>
        <v/>
      </c>
      <c r="D564" t="str">
        <f ca="1">IFERROR(__xludf.DUMMYFUNCTION("""COMPUTED_VALUE"""),"")</f>
        <v/>
      </c>
      <c r="E564" t="str">
        <f ca="1">IFERROR(__xludf.DUMMYFUNCTION("""COMPUTED_VALUE"""),"")</f>
        <v/>
      </c>
      <c r="F564" t="str">
        <f ca="1">IFERROR(__xludf.DUMMYFUNCTION("""COMPUTED_VALUE"""),"")</f>
        <v/>
      </c>
    </row>
    <row r="565" spans="1:6" ht="12.75">
      <c r="A565" t="str">
        <f ca="1">IFERROR(__xludf.DUMMYFUNCTION("""COMPUTED_VALUE"""),"")</f>
        <v/>
      </c>
      <c r="B565" t="str">
        <f ca="1">IFERROR(__xludf.DUMMYFUNCTION("""COMPUTED_VALUE"""),"")</f>
        <v/>
      </c>
      <c r="C565" t="str">
        <f ca="1">IFERROR(__xludf.DUMMYFUNCTION("""COMPUTED_VALUE"""),"")</f>
        <v/>
      </c>
      <c r="D565" t="str">
        <f ca="1">IFERROR(__xludf.DUMMYFUNCTION("""COMPUTED_VALUE"""),"")</f>
        <v/>
      </c>
      <c r="E565" t="str">
        <f ca="1">IFERROR(__xludf.DUMMYFUNCTION("""COMPUTED_VALUE"""),"")</f>
        <v/>
      </c>
      <c r="F565" t="str">
        <f ca="1">IFERROR(__xludf.DUMMYFUNCTION("""COMPUTED_VALUE"""),"")</f>
        <v/>
      </c>
    </row>
    <row r="566" spans="1:6" ht="12.75">
      <c r="A566" t="str">
        <f ca="1">IFERROR(__xludf.DUMMYFUNCTION("""COMPUTED_VALUE"""),"")</f>
        <v/>
      </c>
      <c r="B566" t="str">
        <f ca="1">IFERROR(__xludf.DUMMYFUNCTION("""COMPUTED_VALUE"""),"")</f>
        <v/>
      </c>
      <c r="C566" t="str">
        <f ca="1">IFERROR(__xludf.DUMMYFUNCTION("""COMPUTED_VALUE"""),"")</f>
        <v/>
      </c>
      <c r="D566" t="str">
        <f ca="1">IFERROR(__xludf.DUMMYFUNCTION("""COMPUTED_VALUE"""),"")</f>
        <v/>
      </c>
      <c r="E566" t="str">
        <f ca="1">IFERROR(__xludf.DUMMYFUNCTION("""COMPUTED_VALUE"""),"")</f>
        <v/>
      </c>
      <c r="F566" t="str">
        <f ca="1">IFERROR(__xludf.DUMMYFUNCTION("""COMPUTED_VALUE"""),"")</f>
        <v/>
      </c>
    </row>
    <row r="567" spans="1:6" ht="12.75">
      <c r="A567" t="str">
        <f ca="1">IFERROR(__xludf.DUMMYFUNCTION("""COMPUTED_VALUE"""),"")</f>
        <v/>
      </c>
      <c r="B567" t="str">
        <f ca="1">IFERROR(__xludf.DUMMYFUNCTION("""COMPUTED_VALUE"""),"")</f>
        <v/>
      </c>
      <c r="C567" t="str">
        <f ca="1">IFERROR(__xludf.DUMMYFUNCTION("""COMPUTED_VALUE"""),"")</f>
        <v/>
      </c>
      <c r="D567" t="str">
        <f ca="1">IFERROR(__xludf.DUMMYFUNCTION("""COMPUTED_VALUE"""),"")</f>
        <v/>
      </c>
      <c r="E567" t="str">
        <f ca="1">IFERROR(__xludf.DUMMYFUNCTION("""COMPUTED_VALUE"""),"")</f>
        <v/>
      </c>
      <c r="F567" t="str">
        <f ca="1">IFERROR(__xludf.DUMMYFUNCTION("""COMPUTED_VALUE"""),"")</f>
        <v/>
      </c>
    </row>
    <row r="568" spans="1:6" ht="12.75">
      <c r="A568" t="str">
        <f ca="1">IFERROR(__xludf.DUMMYFUNCTION("""COMPUTED_VALUE"""),"")</f>
        <v/>
      </c>
      <c r="B568" t="str">
        <f ca="1">IFERROR(__xludf.DUMMYFUNCTION("""COMPUTED_VALUE"""),"")</f>
        <v/>
      </c>
      <c r="C568" t="str">
        <f ca="1">IFERROR(__xludf.DUMMYFUNCTION("""COMPUTED_VALUE"""),"")</f>
        <v/>
      </c>
      <c r="D568" t="str">
        <f ca="1">IFERROR(__xludf.DUMMYFUNCTION("""COMPUTED_VALUE"""),"")</f>
        <v/>
      </c>
      <c r="E568" t="str">
        <f ca="1">IFERROR(__xludf.DUMMYFUNCTION("""COMPUTED_VALUE"""),"")</f>
        <v/>
      </c>
      <c r="F568" t="str">
        <f ca="1">IFERROR(__xludf.DUMMYFUNCTION("""COMPUTED_VALUE"""),"")</f>
        <v/>
      </c>
    </row>
    <row r="569" spans="1:6" ht="12.75">
      <c r="A569" t="str">
        <f ca="1">IFERROR(__xludf.DUMMYFUNCTION("""COMPUTED_VALUE"""),"")</f>
        <v/>
      </c>
      <c r="B569" t="str">
        <f ca="1">IFERROR(__xludf.DUMMYFUNCTION("""COMPUTED_VALUE"""),"")</f>
        <v/>
      </c>
      <c r="C569" t="str">
        <f ca="1">IFERROR(__xludf.DUMMYFUNCTION("""COMPUTED_VALUE"""),"")</f>
        <v/>
      </c>
      <c r="D569" t="str">
        <f ca="1">IFERROR(__xludf.DUMMYFUNCTION("""COMPUTED_VALUE"""),"")</f>
        <v/>
      </c>
      <c r="E569" t="str">
        <f ca="1">IFERROR(__xludf.DUMMYFUNCTION("""COMPUTED_VALUE"""),"")</f>
        <v/>
      </c>
      <c r="F569" t="str">
        <f ca="1">IFERROR(__xludf.DUMMYFUNCTION("""COMPUTED_VALUE"""),"")</f>
        <v/>
      </c>
    </row>
    <row r="570" spans="1:6" ht="12.75">
      <c r="A570" t="str">
        <f ca="1">IFERROR(__xludf.DUMMYFUNCTION("""COMPUTED_VALUE"""),"")</f>
        <v/>
      </c>
      <c r="B570" t="str">
        <f ca="1">IFERROR(__xludf.DUMMYFUNCTION("""COMPUTED_VALUE"""),"")</f>
        <v/>
      </c>
      <c r="C570" t="str">
        <f ca="1">IFERROR(__xludf.DUMMYFUNCTION("""COMPUTED_VALUE"""),"")</f>
        <v/>
      </c>
      <c r="D570" t="str">
        <f ca="1">IFERROR(__xludf.DUMMYFUNCTION("""COMPUTED_VALUE"""),"")</f>
        <v/>
      </c>
      <c r="E570" t="str">
        <f ca="1">IFERROR(__xludf.DUMMYFUNCTION("""COMPUTED_VALUE"""),"")</f>
        <v/>
      </c>
      <c r="F570" t="str">
        <f ca="1">IFERROR(__xludf.DUMMYFUNCTION("""COMPUTED_VALUE"""),"")</f>
        <v/>
      </c>
    </row>
    <row r="571" spans="1:6" ht="12.75">
      <c r="A571" t="str">
        <f ca="1">IFERROR(__xludf.DUMMYFUNCTION("""COMPUTED_VALUE"""),"")</f>
        <v/>
      </c>
      <c r="B571" t="str">
        <f ca="1">IFERROR(__xludf.DUMMYFUNCTION("""COMPUTED_VALUE"""),"")</f>
        <v/>
      </c>
      <c r="C571" t="str">
        <f ca="1">IFERROR(__xludf.DUMMYFUNCTION("""COMPUTED_VALUE"""),"")</f>
        <v/>
      </c>
      <c r="D571" t="str">
        <f ca="1">IFERROR(__xludf.DUMMYFUNCTION("""COMPUTED_VALUE"""),"")</f>
        <v/>
      </c>
      <c r="E571" t="str">
        <f ca="1">IFERROR(__xludf.DUMMYFUNCTION("""COMPUTED_VALUE"""),"")</f>
        <v/>
      </c>
      <c r="F571" t="str">
        <f ca="1">IFERROR(__xludf.DUMMYFUNCTION("""COMPUTED_VALUE"""),"")</f>
        <v/>
      </c>
    </row>
    <row r="572" spans="1:6" ht="12.75">
      <c r="A572" t="str">
        <f ca="1">IFERROR(__xludf.DUMMYFUNCTION("""COMPUTED_VALUE"""),"")</f>
        <v/>
      </c>
      <c r="B572" t="str">
        <f ca="1">IFERROR(__xludf.DUMMYFUNCTION("""COMPUTED_VALUE"""),"")</f>
        <v/>
      </c>
      <c r="C572" t="str">
        <f ca="1">IFERROR(__xludf.DUMMYFUNCTION("""COMPUTED_VALUE"""),"")</f>
        <v/>
      </c>
      <c r="D572" t="str">
        <f ca="1">IFERROR(__xludf.DUMMYFUNCTION("""COMPUTED_VALUE"""),"")</f>
        <v/>
      </c>
      <c r="E572" t="str">
        <f ca="1">IFERROR(__xludf.DUMMYFUNCTION("""COMPUTED_VALUE"""),"")</f>
        <v/>
      </c>
      <c r="F572" t="str">
        <f ca="1">IFERROR(__xludf.DUMMYFUNCTION("""COMPUTED_VALUE"""),"")</f>
        <v/>
      </c>
    </row>
    <row r="573" spans="1:6" ht="12.75">
      <c r="A573" t="str">
        <f ca="1">IFERROR(__xludf.DUMMYFUNCTION("""COMPUTED_VALUE"""),"")</f>
        <v/>
      </c>
      <c r="B573" t="str">
        <f ca="1">IFERROR(__xludf.DUMMYFUNCTION("""COMPUTED_VALUE"""),"")</f>
        <v/>
      </c>
      <c r="C573" t="str">
        <f ca="1">IFERROR(__xludf.DUMMYFUNCTION("""COMPUTED_VALUE"""),"")</f>
        <v/>
      </c>
      <c r="D573" t="str">
        <f ca="1">IFERROR(__xludf.DUMMYFUNCTION("""COMPUTED_VALUE"""),"")</f>
        <v/>
      </c>
      <c r="E573" t="str">
        <f ca="1">IFERROR(__xludf.DUMMYFUNCTION("""COMPUTED_VALUE"""),"")</f>
        <v/>
      </c>
      <c r="F573" t="str">
        <f ca="1">IFERROR(__xludf.DUMMYFUNCTION("""COMPUTED_VALUE"""),"")</f>
        <v/>
      </c>
    </row>
    <row r="574" spans="1:6" ht="12.75">
      <c r="A574" t="str">
        <f ca="1">IFERROR(__xludf.DUMMYFUNCTION("""COMPUTED_VALUE"""),"")</f>
        <v/>
      </c>
      <c r="B574" t="str">
        <f ca="1">IFERROR(__xludf.DUMMYFUNCTION("""COMPUTED_VALUE"""),"")</f>
        <v/>
      </c>
      <c r="C574" t="str">
        <f ca="1">IFERROR(__xludf.DUMMYFUNCTION("""COMPUTED_VALUE"""),"")</f>
        <v/>
      </c>
      <c r="D574" t="str">
        <f ca="1">IFERROR(__xludf.DUMMYFUNCTION("""COMPUTED_VALUE"""),"")</f>
        <v/>
      </c>
      <c r="E574" t="str">
        <f ca="1">IFERROR(__xludf.DUMMYFUNCTION("""COMPUTED_VALUE"""),"")</f>
        <v/>
      </c>
      <c r="F574" t="str">
        <f ca="1">IFERROR(__xludf.DUMMYFUNCTION("""COMPUTED_VALUE"""),"")</f>
        <v/>
      </c>
    </row>
    <row r="575" spans="1:6" ht="12.75">
      <c r="A575" t="str">
        <f ca="1">IFERROR(__xludf.DUMMYFUNCTION("""COMPUTED_VALUE"""),"")</f>
        <v/>
      </c>
      <c r="B575" t="str">
        <f ca="1">IFERROR(__xludf.DUMMYFUNCTION("""COMPUTED_VALUE"""),"")</f>
        <v/>
      </c>
      <c r="C575" t="str">
        <f ca="1">IFERROR(__xludf.DUMMYFUNCTION("""COMPUTED_VALUE"""),"")</f>
        <v/>
      </c>
      <c r="D575" t="str">
        <f ca="1">IFERROR(__xludf.DUMMYFUNCTION("""COMPUTED_VALUE"""),"")</f>
        <v/>
      </c>
      <c r="E575" t="str">
        <f ca="1">IFERROR(__xludf.DUMMYFUNCTION("""COMPUTED_VALUE"""),"")</f>
        <v/>
      </c>
      <c r="F575" t="str">
        <f ca="1">IFERROR(__xludf.DUMMYFUNCTION("""COMPUTED_VALUE"""),"")</f>
        <v/>
      </c>
    </row>
    <row r="576" spans="1:6" ht="12.75">
      <c r="A576" t="str">
        <f ca="1">IFERROR(__xludf.DUMMYFUNCTION("""COMPUTED_VALUE"""),"")</f>
        <v/>
      </c>
      <c r="B576" t="str">
        <f ca="1">IFERROR(__xludf.DUMMYFUNCTION("""COMPUTED_VALUE"""),"")</f>
        <v/>
      </c>
      <c r="C576" t="str">
        <f ca="1">IFERROR(__xludf.DUMMYFUNCTION("""COMPUTED_VALUE"""),"")</f>
        <v/>
      </c>
      <c r="D576" t="str">
        <f ca="1">IFERROR(__xludf.DUMMYFUNCTION("""COMPUTED_VALUE"""),"")</f>
        <v/>
      </c>
      <c r="E576" t="str">
        <f ca="1">IFERROR(__xludf.DUMMYFUNCTION("""COMPUTED_VALUE"""),"")</f>
        <v/>
      </c>
      <c r="F576" t="str">
        <f ca="1">IFERROR(__xludf.DUMMYFUNCTION("""COMPUTED_VALUE"""),"")</f>
        <v/>
      </c>
    </row>
    <row r="577" spans="1:6" ht="12.75">
      <c r="A577" t="str">
        <f ca="1">IFERROR(__xludf.DUMMYFUNCTION("""COMPUTED_VALUE"""),"")</f>
        <v/>
      </c>
      <c r="B577" t="str">
        <f ca="1">IFERROR(__xludf.DUMMYFUNCTION("""COMPUTED_VALUE"""),"")</f>
        <v/>
      </c>
      <c r="C577" t="str">
        <f ca="1">IFERROR(__xludf.DUMMYFUNCTION("""COMPUTED_VALUE"""),"")</f>
        <v/>
      </c>
      <c r="D577" t="str">
        <f ca="1">IFERROR(__xludf.DUMMYFUNCTION("""COMPUTED_VALUE"""),"")</f>
        <v/>
      </c>
      <c r="E577" t="str">
        <f ca="1">IFERROR(__xludf.DUMMYFUNCTION("""COMPUTED_VALUE"""),"")</f>
        <v/>
      </c>
      <c r="F577" t="str">
        <f ca="1">IFERROR(__xludf.DUMMYFUNCTION("""COMPUTED_VALUE"""),"")</f>
        <v/>
      </c>
    </row>
    <row r="578" spans="1:6" ht="12.75">
      <c r="A578" t="str">
        <f ca="1">IFERROR(__xludf.DUMMYFUNCTION("""COMPUTED_VALUE"""),"")</f>
        <v/>
      </c>
      <c r="B578" t="str">
        <f ca="1">IFERROR(__xludf.DUMMYFUNCTION("""COMPUTED_VALUE"""),"")</f>
        <v/>
      </c>
      <c r="C578" t="str">
        <f ca="1">IFERROR(__xludf.DUMMYFUNCTION("""COMPUTED_VALUE"""),"")</f>
        <v/>
      </c>
      <c r="D578" t="str">
        <f ca="1">IFERROR(__xludf.DUMMYFUNCTION("""COMPUTED_VALUE"""),"")</f>
        <v/>
      </c>
      <c r="E578" t="str">
        <f ca="1">IFERROR(__xludf.DUMMYFUNCTION("""COMPUTED_VALUE"""),"")</f>
        <v/>
      </c>
      <c r="F578" t="str">
        <f ca="1">IFERROR(__xludf.DUMMYFUNCTION("""COMPUTED_VALUE"""),"")</f>
        <v/>
      </c>
    </row>
    <row r="579" spans="1:6" ht="12.75">
      <c r="A579" t="str">
        <f ca="1">IFERROR(__xludf.DUMMYFUNCTION("""COMPUTED_VALUE"""),"")</f>
        <v/>
      </c>
      <c r="B579" t="str">
        <f ca="1">IFERROR(__xludf.DUMMYFUNCTION("""COMPUTED_VALUE"""),"")</f>
        <v/>
      </c>
      <c r="C579" t="str">
        <f ca="1">IFERROR(__xludf.DUMMYFUNCTION("""COMPUTED_VALUE"""),"")</f>
        <v/>
      </c>
      <c r="D579" t="str">
        <f ca="1">IFERROR(__xludf.DUMMYFUNCTION("""COMPUTED_VALUE"""),"")</f>
        <v/>
      </c>
      <c r="E579" t="str">
        <f ca="1">IFERROR(__xludf.DUMMYFUNCTION("""COMPUTED_VALUE"""),"")</f>
        <v/>
      </c>
      <c r="F579" t="str">
        <f ca="1">IFERROR(__xludf.DUMMYFUNCTION("""COMPUTED_VALUE"""),"")</f>
        <v/>
      </c>
    </row>
    <row r="580" spans="1:6" ht="12.75">
      <c r="A580" t="str">
        <f ca="1">IFERROR(__xludf.DUMMYFUNCTION("""COMPUTED_VALUE"""),"")</f>
        <v/>
      </c>
      <c r="B580" t="str">
        <f ca="1">IFERROR(__xludf.DUMMYFUNCTION("""COMPUTED_VALUE"""),"")</f>
        <v/>
      </c>
      <c r="C580" t="str">
        <f ca="1">IFERROR(__xludf.DUMMYFUNCTION("""COMPUTED_VALUE"""),"")</f>
        <v/>
      </c>
      <c r="D580" t="str">
        <f ca="1">IFERROR(__xludf.DUMMYFUNCTION("""COMPUTED_VALUE"""),"")</f>
        <v/>
      </c>
      <c r="E580" t="str">
        <f ca="1">IFERROR(__xludf.DUMMYFUNCTION("""COMPUTED_VALUE"""),"")</f>
        <v/>
      </c>
      <c r="F580" t="str">
        <f ca="1">IFERROR(__xludf.DUMMYFUNCTION("""COMPUTED_VALUE"""),"")</f>
        <v/>
      </c>
    </row>
    <row r="581" spans="1:6" ht="12.75">
      <c r="A581" t="str">
        <f ca="1">IFERROR(__xludf.DUMMYFUNCTION("""COMPUTED_VALUE"""),"")</f>
        <v/>
      </c>
      <c r="B581" t="str">
        <f ca="1">IFERROR(__xludf.DUMMYFUNCTION("""COMPUTED_VALUE"""),"")</f>
        <v/>
      </c>
      <c r="C581" t="str">
        <f ca="1">IFERROR(__xludf.DUMMYFUNCTION("""COMPUTED_VALUE"""),"")</f>
        <v/>
      </c>
      <c r="D581" t="str">
        <f ca="1">IFERROR(__xludf.DUMMYFUNCTION("""COMPUTED_VALUE"""),"")</f>
        <v/>
      </c>
      <c r="E581" t="str">
        <f ca="1">IFERROR(__xludf.DUMMYFUNCTION("""COMPUTED_VALUE"""),"")</f>
        <v/>
      </c>
      <c r="F581" t="str">
        <f ca="1">IFERROR(__xludf.DUMMYFUNCTION("""COMPUTED_VALUE"""),"")</f>
        <v/>
      </c>
    </row>
    <row r="582" spans="1:6" ht="12.75">
      <c r="A582" t="str">
        <f ca="1">IFERROR(__xludf.DUMMYFUNCTION("""COMPUTED_VALUE"""),"")</f>
        <v/>
      </c>
      <c r="B582" t="str">
        <f ca="1">IFERROR(__xludf.DUMMYFUNCTION("""COMPUTED_VALUE"""),"")</f>
        <v/>
      </c>
      <c r="C582" t="str">
        <f ca="1">IFERROR(__xludf.DUMMYFUNCTION("""COMPUTED_VALUE"""),"")</f>
        <v/>
      </c>
      <c r="D582" t="str">
        <f ca="1">IFERROR(__xludf.DUMMYFUNCTION("""COMPUTED_VALUE"""),"")</f>
        <v/>
      </c>
      <c r="E582" t="str">
        <f ca="1">IFERROR(__xludf.DUMMYFUNCTION("""COMPUTED_VALUE"""),"")</f>
        <v/>
      </c>
      <c r="F582" t="str">
        <f ca="1">IFERROR(__xludf.DUMMYFUNCTION("""COMPUTED_VALUE"""),"")</f>
        <v/>
      </c>
    </row>
    <row r="583" spans="1:6" ht="12.75">
      <c r="A583" t="str">
        <f ca="1">IFERROR(__xludf.DUMMYFUNCTION("""COMPUTED_VALUE"""),"")</f>
        <v/>
      </c>
      <c r="B583" t="str">
        <f ca="1">IFERROR(__xludf.DUMMYFUNCTION("""COMPUTED_VALUE"""),"")</f>
        <v/>
      </c>
      <c r="C583" t="str">
        <f ca="1">IFERROR(__xludf.DUMMYFUNCTION("""COMPUTED_VALUE"""),"")</f>
        <v/>
      </c>
      <c r="D583" t="str">
        <f ca="1">IFERROR(__xludf.DUMMYFUNCTION("""COMPUTED_VALUE"""),"")</f>
        <v/>
      </c>
      <c r="E583" t="str">
        <f ca="1">IFERROR(__xludf.DUMMYFUNCTION("""COMPUTED_VALUE"""),"")</f>
        <v/>
      </c>
      <c r="F583" t="str">
        <f ca="1">IFERROR(__xludf.DUMMYFUNCTION("""COMPUTED_VALUE"""),"")</f>
        <v/>
      </c>
    </row>
    <row r="584" spans="1:6" ht="12.75">
      <c r="A584" t="str">
        <f ca="1">IFERROR(__xludf.DUMMYFUNCTION("""COMPUTED_VALUE"""),"")</f>
        <v/>
      </c>
      <c r="B584" t="str">
        <f ca="1">IFERROR(__xludf.DUMMYFUNCTION("""COMPUTED_VALUE"""),"")</f>
        <v/>
      </c>
      <c r="C584" t="str">
        <f ca="1">IFERROR(__xludf.DUMMYFUNCTION("""COMPUTED_VALUE"""),"")</f>
        <v/>
      </c>
      <c r="D584" t="str">
        <f ca="1">IFERROR(__xludf.DUMMYFUNCTION("""COMPUTED_VALUE"""),"")</f>
        <v/>
      </c>
      <c r="E584" t="str">
        <f ca="1">IFERROR(__xludf.DUMMYFUNCTION("""COMPUTED_VALUE"""),"")</f>
        <v/>
      </c>
      <c r="F584" t="str">
        <f ca="1">IFERROR(__xludf.DUMMYFUNCTION("""COMPUTED_VALUE"""),"")</f>
        <v/>
      </c>
    </row>
    <row r="585" spans="1:6" ht="12.75">
      <c r="A585" t="str">
        <f ca="1">IFERROR(__xludf.DUMMYFUNCTION("""COMPUTED_VALUE"""),"")</f>
        <v/>
      </c>
      <c r="B585" t="str">
        <f ca="1">IFERROR(__xludf.DUMMYFUNCTION("""COMPUTED_VALUE"""),"")</f>
        <v/>
      </c>
      <c r="C585" t="str">
        <f ca="1">IFERROR(__xludf.DUMMYFUNCTION("""COMPUTED_VALUE"""),"")</f>
        <v/>
      </c>
      <c r="D585" t="str">
        <f ca="1">IFERROR(__xludf.DUMMYFUNCTION("""COMPUTED_VALUE"""),"")</f>
        <v/>
      </c>
      <c r="E585" t="str">
        <f ca="1">IFERROR(__xludf.DUMMYFUNCTION("""COMPUTED_VALUE"""),"")</f>
        <v/>
      </c>
      <c r="F585" t="str">
        <f ca="1">IFERROR(__xludf.DUMMYFUNCTION("""COMPUTED_VALUE"""),"")</f>
        <v/>
      </c>
    </row>
    <row r="586" spans="1:6" ht="12.75">
      <c r="A586" t="str">
        <f ca="1">IFERROR(__xludf.DUMMYFUNCTION("""COMPUTED_VALUE"""),"")</f>
        <v/>
      </c>
      <c r="B586" t="str">
        <f ca="1">IFERROR(__xludf.DUMMYFUNCTION("""COMPUTED_VALUE"""),"")</f>
        <v/>
      </c>
      <c r="C586" t="str">
        <f ca="1">IFERROR(__xludf.DUMMYFUNCTION("""COMPUTED_VALUE"""),"")</f>
        <v/>
      </c>
      <c r="D586" t="str">
        <f ca="1">IFERROR(__xludf.DUMMYFUNCTION("""COMPUTED_VALUE"""),"")</f>
        <v/>
      </c>
      <c r="E586" t="str">
        <f ca="1">IFERROR(__xludf.DUMMYFUNCTION("""COMPUTED_VALUE"""),"")</f>
        <v/>
      </c>
      <c r="F586" t="str">
        <f ca="1">IFERROR(__xludf.DUMMYFUNCTION("""COMPUTED_VALUE"""),"")</f>
        <v/>
      </c>
    </row>
    <row r="587" spans="1:6" ht="12.75">
      <c r="A587" t="str">
        <f ca="1">IFERROR(__xludf.DUMMYFUNCTION("""COMPUTED_VALUE"""),"")</f>
        <v/>
      </c>
      <c r="B587" t="str">
        <f ca="1">IFERROR(__xludf.DUMMYFUNCTION("""COMPUTED_VALUE"""),"")</f>
        <v/>
      </c>
      <c r="C587" t="str">
        <f ca="1">IFERROR(__xludf.DUMMYFUNCTION("""COMPUTED_VALUE"""),"")</f>
        <v/>
      </c>
      <c r="D587" t="str">
        <f ca="1">IFERROR(__xludf.DUMMYFUNCTION("""COMPUTED_VALUE"""),"")</f>
        <v/>
      </c>
      <c r="E587" t="str">
        <f ca="1">IFERROR(__xludf.DUMMYFUNCTION("""COMPUTED_VALUE"""),"")</f>
        <v/>
      </c>
      <c r="F587" t="str">
        <f ca="1">IFERROR(__xludf.DUMMYFUNCTION("""COMPUTED_VALUE"""),"")</f>
        <v/>
      </c>
    </row>
    <row r="588" spans="1:6" ht="12.75">
      <c r="A588" t="str">
        <f ca="1">IFERROR(__xludf.DUMMYFUNCTION("""COMPUTED_VALUE"""),"")</f>
        <v/>
      </c>
      <c r="B588" t="str">
        <f ca="1">IFERROR(__xludf.DUMMYFUNCTION("""COMPUTED_VALUE"""),"")</f>
        <v/>
      </c>
      <c r="C588" t="str">
        <f ca="1">IFERROR(__xludf.DUMMYFUNCTION("""COMPUTED_VALUE"""),"")</f>
        <v/>
      </c>
      <c r="D588" t="str">
        <f ca="1">IFERROR(__xludf.DUMMYFUNCTION("""COMPUTED_VALUE"""),"")</f>
        <v/>
      </c>
      <c r="E588" t="str">
        <f ca="1">IFERROR(__xludf.DUMMYFUNCTION("""COMPUTED_VALUE"""),"")</f>
        <v/>
      </c>
      <c r="F588" t="str">
        <f ca="1">IFERROR(__xludf.DUMMYFUNCTION("""COMPUTED_VALUE"""),"")</f>
        <v/>
      </c>
    </row>
    <row r="589" spans="1:6" ht="12.75">
      <c r="A589" t="str">
        <f ca="1">IFERROR(__xludf.DUMMYFUNCTION("""COMPUTED_VALUE"""),"")</f>
        <v/>
      </c>
      <c r="B589" t="str">
        <f ca="1">IFERROR(__xludf.DUMMYFUNCTION("""COMPUTED_VALUE"""),"")</f>
        <v/>
      </c>
      <c r="C589" t="str">
        <f ca="1">IFERROR(__xludf.DUMMYFUNCTION("""COMPUTED_VALUE"""),"")</f>
        <v/>
      </c>
      <c r="D589" t="str">
        <f ca="1">IFERROR(__xludf.DUMMYFUNCTION("""COMPUTED_VALUE"""),"")</f>
        <v/>
      </c>
      <c r="E589" t="str">
        <f ca="1">IFERROR(__xludf.DUMMYFUNCTION("""COMPUTED_VALUE"""),"")</f>
        <v/>
      </c>
      <c r="F589" t="str">
        <f ca="1">IFERROR(__xludf.DUMMYFUNCTION("""COMPUTED_VALUE"""),"")</f>
        <v/>
      </c>
    </row>
    <row r="590" spans="1:6" ht="12.75">
      <c r="A590" t="str">
        <f ca="1">IFERROR(__xludf.DUMMYFUNCTION("""COMPUTED_VALUE"""),"")</f>
        <v/>
      </c>
      <c r="B590" t="str">
        <f ca="1">IFERROR(__xludf.DUMMYFUNCTION("""COMPUTED_VALUE"""),"")</f>
        <v/>
      </c>
      <c r="C590" t="str">
        <f ca="1">IFERROR(__xludf.DUMMYFUNCTION("""COMPUTED_VALUE"""),"")</f>
        <v/>
      </c>
      <c r="D590" t="str">
        <f ca="1">IFERROR(__xludf.DUMMYFUNCTION("""COMPUTED_VALUE"""),"")</f>
        <v/>
      </c>
      <c r="E590" t="str">
        <f ca="1">IFERROR(__xludf.DUMMYFUNCTION("""COMPUTED_VALUE"""),"")</f>
        <v/>
      </c>
      <c r="F590" t="str">
        <f ca="1">IFERROR(__xludf.DUMMYFUNCTION("""COMPUTED_VALUE"""),"")</f>
        <v/>
      </c>
    </row>
    <row r="591" spans="1:6" ht="12.75">
      <c r="A591" t="str">
        <f ca="1">IFERROR(__xludf.DUMMYFUNCTION("""COMPUTED_VALUE"""),"")</f>
        <v/>
      </c>
      <c r="B591" t="str">
        <f ca="1">IFERROR(__xludf.DUMMYFUNCTION("""COMPUTED_VALUE"""),"")</f>
        <v/>
      </c>
      <c r="C591" t="str">
        <f ca="1">IFERROR(__xludf.DUMMYFUNCTION("""COMPUTED_VALUE"""),"")</f>
        <v/>
      </c>
      <c r="D591" t="str">
        <f ca="1">IFERROR(__xludf.DUMMYFUNCTION("""COMPUTED_VALUE"""),"")</f>
        <v/>
      </c>
      <c r="E591" t="str">
        <f ca="1">IFERROR(__xludf.DUMMYFUNCTION("""COMPUTED_VALUE"""),"")</f>
        <v/>
      </c>
      <c r="F591" t="str">
        <f ca="1">IFERROR(__xludf.DUMMYFUNCTION("""COMPUTED_VALUE"""),"")</f>
        <v/>
      </c>
    </row>
    <row r="592" spans="1:6" ht="12.75">
      <c r="A592" t="str">
        <f ca="1">IFERROR(__xludf.DUMMYFUNCTION("""COMPUTED_VALUE"""),"")</f>
        <v/>
      </c>
      <c r="B592" t="str">
        <f ca="1">IFERROR(__xludf.DUMMYFUNCTION("""COMPUTED_VALUE"""),"")</f>
        <v/>
      </c>
      <c r="C592" t="str">
        <f ca="1">IFERROR(__xludf.DUMMYFUNCTION("""COMPUTED_VALUE"""),"")</f>
        <v/>
      </c>
      <c r="D592" t="str">
        <f ca="1">IFERROR(__xludf.DUMMYFUNCTION("""COMPUTED_VALUE"""),"")</f>
        <v/>
      </c>
      <c r="E592" t="str">
        <f ca="1">IFERROR(__xludf.DUMMYFUNCTION("""COMPUTED_VALUE"""),"")</f>
        <v/>
      </c>
      <c r="F592" t="str">
        <f ca="1">IFERROR(__xludf.DUMMYFUNCTION("""COMPUTED_VALUE"""),"")</f>
        <v/>
      </c>
    </row>
    <row r="593" spans="1:6" ht="12.75">
      <c r="A593" t="str">
        <f ca="1">IFERROR(__xludf.DUMMYFUNCTION("""COMPUTED_VALUE"""),"")</f>
        <v/>
      </c>
      <c r="B593" t="str">
        <f ca="1">IFERROR(__xludf.DUMMYFUNCTION("""COMPUTED_VALUE"""),"")</f>
        <v/>
      </c>
      <c r="C593" t="str">
        <f ca="1">IFERROR(__xludf.DUMMYFUNCTION("""COMPUTED_VALUE"""),"")</f>
        <v/>
      </c>
      <c r="D593" t="str">
        <f ca="1">IFERROR(__xludf.DUMMYFUNCTION("""COMPUTED_VALUE"""),"")</f>
        <v/>
      </c>
      <c r="E593" t="str">
        <f ca="1">IFERROR(__xludf.DUMMYFUNCTION("""COMPUTED_VALUE"""),"")</f>
        <v/>
      </c>
      <c r="F593" t="str">
        <f ca="1">IFERROR(__xludf.DUMMYFUNCTION("""COMPUTED_VALUE"""),"")</f>
        <v/>
      </c>
    </row>
    <row r="594" spans="1:6" ht="12.75">
      <c r="A594" t="str">
        <f ca="1">IFERROR(__xludf.DUMMYFUNCTION("""COMPUTED_VALUE"""),"")</f>
        <v/>
      </c>
      <c r="B594" t="str">
        <f ca="1">IFERROR(__xludf.DUMMYFUNCTION("""COMPUTED_VALUE"""),"")</f>
        <v/>
      </c>
      <c r="C594" t="str">
        <f ca="1">IFERROR(__xludf.DUMMYFUNCTION("""COMPUTED_VALUE"""),"")</f>
        <v/>
      </c>
      <c r="D594" t="str">
        <f ca="1">IFERROR(__xludf.DUMMYFUNCTION("""COMPUTED_VALUE"""),"")</f>
        <v/>
      </c>
      <c r="E594" t="str">
        <f ca="1">IFERROR(__xludf.DUMMYFUNCTION("""COMPUTED_VALUE"""),"")</f>
        <v/>
      </c>
      <c r="F594" t="str">
        <f ca="1">IFERROR(__xludf.DUMMYFUNCTION("""COMPUTED_VALUE"""),"")</f>
        <v/>
      </c>
    </row>
    <row r="595" spans="1:6" ht="12.75">
      <c r="A595" t="str">
        <f ca="1">IFERROR(__xludf.DUMMYFUNCTION("""COMPUTED_VALUE"""),"")</f>
        <v/>
      </c>
      <c r="B595" t="str">
        <f ca="1">IFERROR(__xludf.DUMMYFUNCTION("""COMPUTED_VALUE"""),"")</f>
        <v/>
      </c>
      <c r="C595" t="str">
        <f ca="1">IFERROR(__xludf.DUMMYFUNCTION("""COMPUTED_VALUE"""),"")</f>
        <v/>
      </c>
      <c r="D595" t="str">
        <f ca="1">IFERROR(__xludf.DUMMYFUNCTION("""COMPUTED_VALUE"""),"")</f>
        <v/>
      </c>
      <c r="E595" t="str">
        <f ca="1">IFERROR(__xludf.DUMMYFUNCTION("""COMPUTED_VALUE"""),"")</f>
        <v/>
      </c>
      <c r="F595" t="str">
        <f ca="1">IFERROR(__xludf.DUMMYFUNCTION("""COMPUTED_VALUE"""),"")</f>
        <v/>
      </c>
    </row>
    <row r="596" spans="1:6" ht="12.75">
      <c r="A596" t="str">
        <f ca="1">IFERROR(__xludf.DUMMYFUNCTION("""COMPUTED_VALUE"""),"")</f>
        <v/>
      </c>
      <c r="B596" t="str">
        <f ca="1">IFERROR(__xludf.DUMMYFUNCTION("""COMPUTED_VALUE"""),"")</f>
        <v/>
      </c>
      <c r="C596" t="str">
        <f ca="1">IFERROR(__xludf.DUMMYFUNCTION("""COMPUTED_VALUE"""),"")</f>
        <v/>
      </c>
      <c r="D596" t="str">
        <f ca="1">IFERROR(__xludf.DUMMYFUNCTION("""COMPUTED_VALUE"""),"")</f>
        <v/>
      </c>
      <c r="E596" t="str">
        <f ca="1">IFERROR(__xludf.DUMMYFUNCTION("""COMPUTED_VALUE"""),"")</f>
        <v/>
      </c>
      <c r="F596" t="str">
        <f ca="1">IFERROR(__xludf.DUMMYFUNCTION("""COMPUTED_VALUE"""),"")</f>
        <v/>
      </c>
    </row>
    <row r="597" spans="1:6" ht="12.75">
      <c r="A597" t="str">
        <f ca="1">IFERROR(__xludf.DUMMYFUNCTION("""COMPUTED_VALUE"""),"")</f>
        <v/>
      </c>
      <c r="B597" t="str">
        <f ca="1">IFERROR(__xludf.DUMMYFUNCTION("""COMPUTED_VALUE"""),"")</f>
        <v/>
      </c>
      <c r="C597" t="str">
        <f ca="1">IFERROR(__xludf.DUMMYFUNCTION("""COMPUTED_VALUE"""),"")</f>
        <v/>
      </c>
      <c r="D597" t="str">
        <f ca="1">IFERROR(__xludf.DUMMYFUNCTION("""COMPUTED_VALUE"""),"")</f>
        <v/>
      </c>
      <c r="E597" t="str">
        <f ca="1">IFERROR(__xludf.DUMMYFUNCTION("""COMPUTED_VALUE"""),"")</f>
        <v/>
      </c>
      <c r="F597" t="str">
        <f ca="1">IFERROR(__xludf.DUMMYFUNCTION("""COMPUTED_VALUE"""),"")</f>
        <v/>
      </c>
    </row>
    <row r="598" spans="1:6" ht="12.75">
      <c r="A598" t="str">
        <f ca="1">IFERROR(__xludf.DUMMYFUNCTION("""COMPUTED_VALUE"""),"")</f>
        <v/>
      </c>
      <c r="B598" t="str">
        <f ca="1">IFERROR(__xludf.DUMMYFUNCTION("""COMPUTED_VALUE"""),"")</f>
        <v/>
      </c>
      <c r="C598" t="str">
        <f ca="1">IFERROR(__xludf.DUMMYFUNCTION("""COMPUTED_VALUE"""),"")</f>
        <v/>
      </c>
      <c r="D598" t="str">
        <f ca="1">IFERROR(__xludf.DUMMYFUNCTION("""COMPUTED_VALUE"""),"")</f>
        <v/>
      </c>
      <c r="E598" t="str">
        <f ca="1">IFERROR(__xludf.DUMMYFUNCTION("""COMPUTED_VALUE"""),"")</f>
        <v/>
      </c>
      <c r="F598" t="str">
        <f ca="1">IFERROR(__xludf.DUMMYFUNCTION("""COMPUTED_VALUE"""),"")</f>
        <v/>
      </c>
    </row>
    <row r="599" spans="1:6" ht="12.75">
      <c r="A599" t="str">
        <f ca="1">IFERROR(__xludf.DUMMYFUNCTION("""COMPUTED_VALUE"""),"")</f>
        <v/>
      </c>
      <c r="B599" t="str">
        <f ca="1">IFERROR(__xludf.DUMMYFUNCTION("""COMPUTED_VALUE"""),"")</f>
        <v/>
      </c>
      <c r="C599" t="str">
        <f ca="1">IFERROR(__xludf.DUMMYFUNCTION("""COMPUTED_VALUE"""),"")</f>
        <v/>
      </c>
      <c r="D599" t="str">
        <f ca="1">IFERROR(__xludf.DUMMYFUNCTION("""COMPUTED_VALUE"""),"")</f>
        <v/>
      </c>
      <c r="E599" t="str">
        <f ca="1">IFERROR(__xludf.DUMMYFUNCTION("""COMPUTED_VALUE"""),"")</f>
        <v/>
      </c>
      <c r="F599" t="str">
        <f ca="1">IFERROR(__xludf.DUMMYFUNCTION("""COMPUTED_VALUE"""),"")</f>
        <v/>
      </c>
    </row>
    <row r="600" spans="1:6" ht="12.75">
      <c r="A600" t="str">
        <f ca="1">IFERROR(__xludf.DUMMYFUNCTION("""COMPUTED_VALUE"""),"")</f>
        <v/>
      </c>
      <c r="B600" t="str">
        <f ca="1">IFERROR(__xludf.DUMMYFUNCTION("""COMPUTED_VALUE"""),"")</f>
        <v/>
      </c>
      <c r="C600" t="str">
        <f ca="1">IFERROR(__xludf.DUMMYFUNCTION("""COMPUTED_VALUE"""),"")</f>
        <v/>
      </c>
      <c r="D600" t="str">
        <f ca="1">IFERROR(__xludf.DUMMYFUNCTION("""COMPUTED_VALUE"""),"")</f>
        <v/>
      </c>
      <c r="E600" t="str">
        <f ca="1">IFERROR(__xludf.DUMMYFUNCTION("""COMPUTED_VALUE"""),"")</f>
        <v/>
      </c>
      <c r="F600" t="str">
        <f ca="1">IFERROR(__xludf.DUMMYFUNCTION("""COMPUTED_VALUE"""),"")</f>
        <v/>
      </c>
    </row>
    <row r="601" spans="1:6" ht="12.75">
      <c r="A601" t="str">
        <f ca="1">IFERROR(__xludf.DUMMYFUNCTION("""COMPUTED_VALUE"""),"")</f>
        <v/>
      </c>
      <c r="B601" t="str">
        <f ca="1">IFERROR(__xludf.DUMMYFUNCTION("""COMPUTED_VALUE"""),"")</f>
        <v/>
      </c>
      <c r="C601" t="str">
        <f ca="1">IFERROR(__xludf.DUMMYFUNCTION("""COMPUTED_VALUE"""),"")</f>
        <v/>
      </c>
      <c r="D601" t="str">
        <f ca="1">IFERROR(__xludf.DUMMYFUNCTION("""COMPUTED_VALUE"""),"")</f>
        <v/>
      </c>
      <c r="E601" t="str">
        <f ca="1">IFERROR(__xludf.DUMMYFUNCTION("""COMPUTED_VALUE"""),"")</f>
        <v/>
      </c>
      <c r="F601" t="str">
        <f ca="1">IFERROR(__xludf.DUMMYFUNCTION("""COMPUTED_VALUE"""),"")</f>
        <v/>
      </c>
    </row>
    <row r="602" spans="1:6" ht="12.75">
      <c r="A602" t="str">
        <f ca="1">IFERROR(__xludf.DUMMYFUNCTION("""COMPUTED_VALUE"""),"")</f>
        <v/>
      </c>
      <c r="B602" t="str">
        <f ca="1">IFERROR(__xludf.DUMMYFUNCTION("""COMPUTED_VALUE"""),"")</f>
        <v/>
      </c>
      <c r="C602" t="str">
        <f ca="1">IFERROR(__xludf.DUMMYFUNCTION("""COMPUTED_VALUE"""),"")</f>
        <v/>
      </c>
      <c r="D602" t="str">
        <f ca="1">IFERROR(__xludf.DUMMYFUNCTION("""COMPUTED_VALUE"""),"")</f>
        <v/>
      </c>
      <c r="E602" t="str">
        <f ca="1">IFERROR(__xludf.DUMMYFUNCTION("""COMPUTED_VALUE"""),"")</f>
        <v/>
      </c>
      <c r="F602" t="str">
        <f ca="1">IFERROR(__xludf.DUMMYFUNCTION("""COMPUTED_VALUE"""),"")</f>
        <v/>
      </c>
    </row>
    <row r="603" spans="1:6" ht="12.75">
      <c r="A603" t="str">
        <f ca="1">IFERROR(__xludf.DUMMYFUNCTION("""COMPUTED_VALUE"""),"")</f>
        <v/>
      </c>
      <c r="B603" t="str">
        <f ca="1">IFERROR(__xludf.DUMMYFUNCTION("""COMPUTED_VALUE"""),"")</f>
        <v/>
      </c>
      <c r="C603" t="str">
        <f ca="1">IFERROR(__xludf.DUMMYFUNCTION("""COMPUTED_VALUE"""),"")</f>
        <v/>
      </c>
      <c r="D603" t="str">
        <f ca="1">IFERROR(__xludf.DUMMYFUNCTION("""COMPUTED_VALUE"""),"")</f>
        <v/>
      </c>
      <c r="E603" t="str">
        <f ca="1">IFERROR(__xludf.DUMMYFUNCTION("""COMPUTED_VALUE"""),"")</f>
        <v/>
      </c>
      <c r="F603" t="str">
        <f ca="1">IFERROR(__xludf.DUMMYFUNCTION("""COMPUTED_VALUE"""),"")</f>
        <v/>
      </c>
    </row>
    <row r="604" spans="1:6" ht="12.75">
      <c r="A604" t="str">
        <f ca="1">IFERROR(__xludf.DUMMYFUNCTION("""COMPUTED_VALUE"""),"")</f>
        <v/>
      </c>
      <c r="B604" t="str">
        <f ca="1">IFERROR(__xludf.DUMMYFUNCTION("""COMPUTED_VALUE"""),"")</f>
        <v/>
      </c>
      <c r="C604" t="str">
        <f ca="1">IFERROR(__xludf.DUMMYFUNCTION("""COMPUTED_VALUE"""),"")</f>
        <v/>
      </c>
      <c r="D604" t="str">
        <f ca="1">IFERROR(__xludf.DUMMYFUNCTION("""COMPUTED_VALUE"""),"")</f>
        <v/>
      </c>
      <c r="E604" t="str">
        <f ca="1">IFERROR(__xludf.DUMMYFUNCTION("""COMPUTED_VALUE"""),"")</f>
        <v/>
      </c>
      <c r="F604" t="str">
        <f ca="1">IFERROR(__xludf.DUMMYFUNCTION("""COMPUTED_VALUE"""),"")</f>
        <v/>
      </c>
    </row>
    <row r="605" spans="1:6" ht="12.75">
      <c r="A605" t="str">
        <f ca="1">IFERROR(__xludf.DUMMYFUNCTION("""COMPUTED_VALUE"""),"")</f>
        <v/>
      </c>
      <c r="B605" t="str">
        <f ca="1">IFERROR(__xludf.DUMMYFUNCTION("""COMPUTED_VALUE"""),"")</f>
        <v/>
      </c>
      <c r="C605" t="str">
        <f ca="1">IFERROR(__xludf.DUMMYFUNCTION("""COMPUTED_VALUE"""),"")</f>
        <v/>
      </c>
      <c r="D605" t="str">
        <f ca="1">IFERROR(__xludf.DUMMYFUNCTION("""COMPUTED_VALUE"""),"")</f>
        <v/>
      </c>
      <c r="E605" t="str">
        <f ca="1">IFERROR(__xludf.DUMMYFUNCTION("""COMPUTED_VALUE"""),"")</f>
        <v/>
      </c>
      <c r="F605" t="str">
        <f ca="1">IFERROR(__xludf.DUMMYFUNCTION("""COMPUTED_VALUE"""),"")</f>
        <v/>
      </c>
    </row>
    <row r="606" spans="1:6" ht="12.75">
      <c r="A606" t="str">
        <f ca="1">IFERROR(__xludf.DUMMYFUNCTION("""COMPUTED_VALUE"""),"")</f>
        <v/>
      </c>
      <c r="B606" t="str">
        <f ca="1">IFERROR(__xludf.DUMMYFUNCTION("""COMPUTED_VALUE"""),"")</f>
        <v/>
      </c>
      <c r="C606" t="str">
        <f ca="1">IFERROR(__xludf.DUMMYFUNCTION("""COMPUTED_VALUE"""),"")</f>
        <v/>
      </c>
      <c r="D606" t="str">
        <f ca="1">IFERROR(__xludf.DUMMYFUNCTION("""COMPUTED_VALUE"""),"")</f>
        <v/>
      </c>
      <c r="E606" t="str">
        <f ca="1">IFERROR(__xludf.DUMMYFUNCTION("""COMPUTED_VALUE"""),"")</f>
        <v/>
      </c>
      <c r="F606" t="str">
        <f ca="1">IFERROR(__xludf.DUMMYFUNCTION("""COMPUTED_VALUE"""),"")</f>
        <v/>
      </c>
    </row>
    <row r="607" spans="1:6" ht="12.75">
      <c r="A607" t="str">
        <f ca="1">IFERROR(__xludf.DUMMYFUNCTION("""COMPUTED_VALUE"""),"")</f>
        <v/>
      </c>
      <c r="B607" t="str">
        <f ca="1">IFERROR(__xludf.DUMMYFUNCTION("""COMPUTED_VALUE"""),"")</f>
        <v/>
      </c>
      <c r="C607" t="str">
        <f ca="1">IFERROR(__xludf.DUMMYFUNCTION("""COMPUTED_VALUE"""),"")</f>
        <v/>
      </c>
      <c r="D607" t="str">
        <f ca="1">IFERROR(__xludf.DUMMYFUNCTION("""COMPUTED_VALUE"""),"")</f>
        <v/>
      </c>
      <c r="E607" t="str">
        <f ca="1">IFERROR(__xludf.DUMMYFUNCTION("""COMPUTED_VALUE"""),"")</f>
        <v/>
      </c>
      <c r="F607" t="str">
        <f ca="1">IFERROR(__xludf.DUMMYFUNCTION("""COMPUTED_VALUE"""),"")</f>
        <v/>
      </c>
    </row>
    <row r="608" spans="1:6" ht="12.75">
      <c r="A608" t="str">
        <f ca="1">IFERROR(__xludf.DUMMYFUNCTION("""COMPUTED_VALUE"""),"")</f>
        <v/>
      </c>
      <c r="B608" t="str">
        <f ca="1">IFERROR(__xludf.DUMMYFUNCTION("""COMPUTED_VALUE"""),"")</f>
        <v/>
      </c>
      <c r="C608" t="str">
        <f ca="1">IFERROR(__xludf.DUMMYFUNCTION("""COMPUTED_VALUE"""),"")</f>
        <v/>
      </c>
      <c r="D608" t="str">
        <f ca="1">IFERROR(__xludf.DUMMYFUNCTION("""COMPUTED_VALUE"""),"")</f>
        <v/>
      </c>
      <c r="E608" t="str">
        <f ca="1">IFERROR(__xludf.DUMMYFUNCTION("""COMPUTED_VALUE"""),"")</f>
        <v/>
      </c>
      <c r="F608" t="str">
        <f ca="1">IFERROR(__xludf.DUMMYFUNCTION("""COMPUTED_VALUE"""),"")</f>
        <v/>
      </c>
    </row>
    <row r="609" spans="1:6" ht="12.75">
      <c r="A609" t="str">
        <f ca="1">IFERROR(__xludf.DUMMYFUNCTION("""COMPUTED_VALUE"""),"")</f>
        <v/>
      </c>
      <c r="B609" t="str">
        <f ca="1">IFERROR(__xludf.DUMMYFUNCTION("""COMPUTED_VALUE"""),"")</f>
        <v/>
      </c>
      <c r="C609" t="str">
        <f ca="1">IFERROR(__xludf.DUMMYFUNCTION("""COMPUTED_VALUE"""),"")</f>
        <v/>
      </c>
      <c r="D609" t="str">
        <f ca="1">IFERROR(__xludf.DUMMYFUNCTION("""COMPUTED_VALUE"""),"")</f>
        <v/>
      </c>
      <c r="E609" t="str">
        <f ca="1">IFERROR(__xludf.DUMMYFUNCTION("""COMPUTED_VALUE"""),"")</f>
        <v/>
      </c>
      <c r="F609" t="str">
        <f ca="1">IFERROR(__xludf.DUMMYFUNCTION("""COMPUTED_VALUE"""),"")</f>
        <v/>
      </c>
    </row>
    <row r="610" spans="1:6" ht="12.75">
      <c r="A610" t="str">
        <f ca="1">IFERROR(__xludf.DUMMYFUNCTION("""COMPUTED_VALUE"""),"")</f>
        <v/>
      </c>
      <c r="B610" t="str">
        <f ca="1">IFERROR(__xludf.DUMMYFUNCTION("""COMPUTED_VALUE"""),"")</f>
        <v/>
      </c>
      <c r="C610" t="str">
        <f ca="1">IFERROR(__xludf.DUMMYFUNCTION("""COMPUTED_VALUE"""),"")</f>
        <v/>
      </c>
      <c r="D610" t="str">
        <f ca="1">IFERROR(__xludf.DUMMYFUNCTION("""COMPUTED_VALUE"""),"")</f>
        <v/>
      </c>
      <c r="E610" t="str">
        <f ca="1">IFERROR(__xludf.DUMMYFUNCTION("""COMPUTED_VALUE"""),"")</f>
        <v/>
      </c>
      <c r="F610" t="str">
        <f ca="1">IFERROR(__xludf.DUMMYFUNCTION("""COMPUTED_VALUE"""),"")</f>
        <v/>
      </c>
    </row>
    <row r="611" spans="1:6" ht="12.75">
      <c r="A611" t="str">
        <f ca="1">IFERROR(__xludf.DUMMYFUNCTION("""COMPUTED_VALUE"""),"")</f>
        <v/>
      </c>
      <c r="B611" t="str">
        <f ca="1">IFERROR(__xludf.DUMMYFUNCTION("""COMPUTED_VALUE"""),"")</f>
        <v/>
      </c>
      <c r="C611" t="str">
        <f ca="1">IFERROR(__xludf.DUMMYFUNCTION("""COMPUTED_VALUE"""),"")</f>
        <v/>
      </c>
      <c r="D611" t="str">
        <f ca="1">IFERROR(__xludf.DUMMYFUNCTION("""COMPUTED_VALUE"""),"")</f>
        <v/>
      </c>
      <c r="E611" t="str">
        <f ca="1">IFERROR(__xludf.DUMMYFUNCTION("""COMPUTED_VALUE"""),"")</f>
        <v/>
      </c>
      <c r="F611" t="str">
        <f ca="1">IFERROR(__xludf.DUMMYFUNCTION("""COMPUTED_VALUE"""),"")</f>
        <v/>
      </c>
    </row>
    <row r="612" spans="1:6" ht="12.75">
      <c r="A612" t="str">
        <f ca="1">IFERROR(__xludf.DUMMYFUNCTION("""COMPUTED_VALUE"""),"")</f>
        <v/>
      </c>
      <c r="B612" t="str">
        <f ca="1">IFERROR(__xludf.DUMMYFUNCTION("""COMPUTED_VALUE"""),"")</f>
        <v/>
      </c>
      <c r="C612" t="str">
        <f ca="1">IFERROR(__xludf.DUMMYFUNCTION("""COMPUTED_VALUE"""),"")</f>
        <v/>
      </c>
      <c r="D612" t="str">
        <f ca="1">IFERROR(__xludf.DUMMYFUNCTION("""COMPUTED_VALUE"""),"")</f>
        <v/>
      </c>
      <c r="E612" t="str">
        <f ca="1">IFERROR(__xludf.DUMMYFUNCTION("""COMPUTED_VALUE"""),"")</f>
        <v/>
      </c>
      <c r="F612" t="str">
        <f ca="1">IFERROR(__xludf.DUMMYFUNCTION("""COMPUTED_VALUE"""),"")</f>
        <v/>
      </c>
    </row>
    <row r="613" spans="1:6" ht="12.75">
      <c r="A613" t="str">
        <f ca="1">IFERROR(__xludf.DUMMYFUNCTION("""COMPUTED_VALUE"""),"")</f>
        <v/>
      </c>
      <c r="B613" t="str">
        <f ca="1">IFERROR(__xludf.DUMMYFUNCTION("""COMPUTED_VALUE"""),"")</f>
        <v/>
      </c>
      <c r="C613" t="str">
        <f ca="1">IFERROR(__xludf.DUMMYFUNCTION("""COMPUTED_VALUE"""),"")</f>
        <v/>
      </c>
      <c r="D613" t="str">
        <f ca="1">IFERROR(__xludf.DUMMYFUNCTION("""COMPUTED_VALUE"""),"")</f>
        <v/>
      </c>
      <c r="E613" t="str">
        <f ca="1">IFERROR(__xludf.DUMMYFUNCTION("""COMPUTED_VALUE"""),"")</f>
        <v/>
      </c>
      <c r="F613" t="str">
        <f ca="1">IFERROR(__xludf.DUMMYFUNCTION("""COMPUTED_VALUE"""),"")</f>
        <v/>
      </c>
    </row>
    <row r="614" spans="1:6" ht="12.75">
      <c r="A614" t="str">
        <f ca="1">IFERROR(__xludf.DUMMYFUNCTION("""COMPUTED_VALUE"""),"")</f>
        <v/>
      </c>
      <c r="B614" t="str">
        <f ca="1">IFERROR(__xludf.DUMMYFUNCTION("""COMPUTED_VALUE"""),"")</f>
        <v/>
      </c>
      <c r="C614" t="str">
        <f ca="1">IFERROR(__xludf.DUMMYFUNCTION("""COMPUTED_VALUE"""),"")</f>
        <v/>
      </c>
      <c r="D614" t="str">
        <f ca="1">IFERROR(__xludf.DUMMYFUNCTION("""COMPUTED_VALUE"""),"")</f>
        <v/>
      </c>
      <c r="E614" t="str">
        <f ca="1">IFERROR(__xludf.DUMMYFUNCTION("""COMPUTED_VALUE"""),"")</f>
        <v/>
      </c>
      <c r="F614" t="str">
        <f ca="1">IFERROR(__xludf.DUMMYFUNCTION("""COMPUTED_VALUE"""),"")</f>
        <v/>
      </c>
    </row>
    <row r="615" spans="1:6" ht="12.75">
      <c r="A615" t="str">
        <f ca="1">IFERROR(__xludf.DUMMYFUNCTION("""COMPUTED_VALUE"""),"")</f>
        <v/>
      </c>
      <c r="B615" t="str">
        <f ca="1">IFERROR(__xludf.DUMMYFUNCTION("""COMPUTED_VALUE"""),"")</f>
        <v/>
      </c>
      <c r="C615" t="str">
        <f ca="1">IFERROR(__xludf.DUMMYFUNCTION("""COMPUTED_VALUE"""),"")</f>
        <v/>
      </c>
      <c r="D615" t="str">
        <f ca="1">IFERROR(__xludf.DUMMYFUNCTION("""COMPUTED_VALUE"""),"")</f>
        <v/>
      </c>
      <c r="E615" t="str">
        <f ca="1">IFERROR(__xludf.DUMMYFUNCTION("""COMPUTED_VALUE"""),"")</f>
        <v/>
      </c>
      <c r="F615" t="str">
        <f ca="1">IFERROR(__xludf.DUMMYFUNCTION("""COMPUTED_VALUE"""),"")</f>
        <v/>
      </c>
    </row>
    <row r="616" spans="1:6" ht="12.75">
      <c r="A616" t="str">
        <f ca="1">IFERROR(__xludf.DUMMYFUNCTION("""COMPUTED_VALUE"""),"")</f>
        <v/>
      </c>
      <c r="B616" t="str">
        <f ca="1">IFERROR(__xludf.DUMMYFUNCTION("""COMPUTED_VALUE"""),"")</f>
        <v/>
      </c>
      <c r="C616" t="str">
        <f ca="1">IFERROR(__xludf.DUMMYFUNCTION("""COMPUTED_VALUE"""),"")</f>
        <v/>
      </c>
      <c r="D616" t="str">
        <f ca="1">IFERROR(__xludf.DUMMYFUNCTION("""COMPUTED_VALUE"""),"")</f>
        <v/>
      </c>
      <c r="E616" t="str">
        <f ca="1">IFERROR(__xludf.DUMMYFUNCTION("""COMPUTED_VALUE"""),"")</f>
        <v/>
      </c>
      <c r="F616" t="str">
        <f ca="1">IFERROR(__xludf.DUMMYFUNCTION("""COMPUTED_VALUE"""),"")</f>
        <v/>
      </c>
    </row>
    <row r="617" spans="1:6" ht="12.75">
      <c r="A617" t="str">
        <f ca="1">IFERROR(__xludf.DUMMYFUNCTION("""COMPUTED_VALUE"""),"")</f>
        <v/>
      </c>
      <c r="B617" t="str">
        <f ca="1">IFERROR(__xludf.DUMMYFUNCTION("""COMPUTED_VALUE"""),"")</f>
        <v/>
      </c>
      <c r="C617" t="str">
        <f ca="1">IFERROR(__xludf.DUMMYFUNCTION("""COMPUTED_VALUE"""),"")</f>
        <v/>
      </c>
      <c r="D617" t="str">
        <f ca="1">IFERROR(__xludf.DUMMYFUNCTION("""COMPUTED_VALUE"""),"")</f>
        <v/>
      </c>
      <c r="E617" t="str">
        <f ca="1">IFERROR(__xludf.DUMMYFUNCTION("""COMPUTED_VALUE"""),"")</f>
        <v/>
      </c>
      <c r="F617" t="str">
        <f ca="1">IFERROR(__xludf.DUMMYFUNCTION("""COMPUTED_VALUE"""),"")</f>
        <v/>
      </c>
    </row>
    <row r="618" spans="1:6" ht="12.75">
      <c r="A618" t="str">
        <f ca="1">IFERROR(__xludf.DUMMYFUNCTION("""COMPUTED_VALUE"""),"")</f>
        <v/>
      </c>
      <c r="B618" t="str">
        <f ca="1">IFERROR(__xludf.DUMMYFUNCTION("""COMPUTED_VALUE"""),"")</f>
        <v/>
      </c>
      <c r="C618" t="str">
        <f ca="1">IFERROR(__xludf.DUMMYFUNCTION("""COMPUTED_VALUE"""),"")</f>
        <v/>
      </c>
      <c r="D618" t="str">
        <f ca="1">IFERROR(__xludf.DUMMYFUNCTION("""COMPUTED_VALUE"""),"")</f>
        <v/>
      </c>
      <c r="E618" t="str">
        <f ca="1">IFERROR(__xludf.DUMMYFUNCTION("""COMPUTED_VALUE"""),"")</f>
        <v/>
      </c>
      <c r="F618" t="str">
        <f ca="1">IFERROR(__xludf.DUMMYFUNCTION("""COMPUTED_VALUE"""),"")</f>
        <v/>
      </c>
    </row>
    <row r="619" spans="1:6" ht="12.75">
      <c r="A619" t="str">
        <f ca="1">IFERROR(__xludf.DUMMYFUNCTION("""COMPUTED_VALUE"""),"")</f>
        <v/>
      </c>
      <c r="B619" t="str">
        <f ca="1">IFERROR(__xludf.DUMMYFUNCTION("""COMPUTED_VALUE"""),"")</f>
        <v/>
      </c>
      <c r="C619" t="str">
        <f ca="1">IFERROR(__xludf.DUMMYFUNCTION("""COMPUTED_VALUE"""),"")</f>
        <v/>
      </c>
      <c r="D619" t="str">
        <f ca="1">IFERROR(__xludf.DUMMYFUNCTION("""COMPUTED_VALUE"""),"")</f>
        <v/>
      </c>
      <c r="E619" t="str">
        <f ca="1">IFERROR(__xludf.DUMMYFUNCTION("""COMPUTED_VALUE"""),"")</f>
        <v/>
      </c>
      <c r="F619" t="str">
        <f ca="1">IFERROR(__xludf.DUMMYFUNCTION("""COMPUTED_VALUE"""),"")</f>
        <v/>
      </c>
    </row>
    <row r="620" spans="1:6" ht="12.75">
      <c r="A620" t="str">
        <f ca="1">IFERROR(__xludf.DUMMYFUNCTION("""COMPUTED_VALUE"""),"")</f>
        <v/>
      </c>
      <c r="B620" t="str">
        <f ca="1">IFERROR(__xludf.DUMMYFUNCTION("""COMPUTED_VALUE"""),"")</f>
        <v/>
      </c>
      <c r="C620" t="str">
        <f ca="1">IFERROR(__xludf.DUMMYFUNCTION("""COMPUTED_VALUE"""),"")</f>
        <v/>
      </c>
      <c r="D620" t="str">
        <f ca="1">IFERROR(__xludf.DUMMYFUNCTION("""COMPUTED_VALUE"""),"")</f>
        <v/>
      </c>
      <c r="E620" t="str">
        <f ca="1">IFERROR(__xludf.DUMMYFUNCTION("""COMPUTED_VALUE"""),"")</f>
        <v/>
      </c>
      <c r="F620" t="str">
        <f ca="1">IFERROR(__xludf.DUMMYFUNCTION("""COMPUTED_VALUE"""),"")</f>
        <v/>
      </c>
    </row>
    <row r="621" spans="1:6" ht="12.75">
      <c r="A621" t="str">
        <f ca="1">IFERROR(__xludf.DUMMYFUNCTION("""COMPUTED_VALUE"""),"")</f>
        <v/>
      </c>
      <c r="B621" t="str">
        <f ca="1">IFERROR(__xludf.DUMMYFUNCTION("""COMPUTED_VALUE"""),"")</f>
        <v/>
      </c>
      <c r="C621" t="str">
        <f ca="1">IFERROR(__xludf.DUMMYFUNCTION("""COMPUTED_VALUE"""),"")</f>
        <v/>
      </c>
      <c r="D621" t="str">
        <f ca="1">IFERROR(__xludf.DUMMYFUNCTION("""COMPUTED_VALUE"""),"")</f>
        <v/>
      </c>
      <c r="E621" t="str">
        <f ca="1">IFERROR(__xludf.DUMMYFUNCTION("""COMPUTED_VALUE"""),"")</f>
        <v/>
      </c>
      <c r="F621" t="str">
        <f ca="1">IFERROR(__xludf.DUMMYFUNCTION("""COMPUTED_VALUE"""),"")</f>
        <v/>
      </c>
    </row>
    <row r="622" spans="1:6" ht="12.75">
      <c r="A622" t="str">
        <f ca="1">IFERROR(__xludf.DUMMYFUNCTION("""COMPUTED_VALUE"""),"")</f>
        <v/>
      </c>
      <c r="B622" t="str">
        <f ca="1">IFERROR(__xludf.DUMMYFUNCTION("""COMPUTED_VALUE"""),"")</f>
        <v/>
      </c>
      <c r="C622" t="str">
        <f ca="1">IFERROR(__xludf.DUMMYFUNCTION("""COMPUTED_VALUE"""),"")</f>
        <v/>
      </c>
      <c r="D622" t="str">
        <f ca="1">IFERROR(__xludf.DUMMYFUNCTION("""COMPUTED_VALUE"""),"")</f>
        <v/>
      </c>
      <c r="E622" t="str">
        <f ca="1">IFERROR(__xludf.DUMMYFUNCTION("""COMPUTED_VALUE"""),"")</f>
        <v/>
      </c>
      <c r="F622" t="str">
        <f ca="1">IFERROR(__xludf.DUMMYFUNCTION("""COMPUTED_VALUE"""),"")</f>
        <v/>
      </c>
    </row>
    <row r="623" spans="1:6" ht="12.75">
      <c r="A623" t="str">
        <f ca="1">IFERROR(__xludf.DUMMYFUNCTION("""COMPUTED_VALUE"""),"")</f>
        <v/>
      </c>
      <c r="B623" t="str">
        <f ca="1">IFERROR(__xludf.DUMMYFUNCTION("""COMPUTED_VALUE"""),"")</f>
        <v/>
      </c>
      <c r="C623" t="str">
        <f ca="1">IFERROR(__xludf.DUMMYFUNCTION("""COMPUTED_VALUE"""),"")</f>
        <v/>
      </c>
      <c r="D623" t="str">
        <f ca="1">IFERROR(__xludf.DUMMYFUNCTION("""COMPUTED_VALUE"""),"")</f>
        <v/>
      </c>
      <c r="E623" t="str">
        <f ca="1">IFERROR(__xludf.DUMMYFUNCTION("""COMPUTED_VALUE"""),"")</f>
        <v/>
      </c>
      <c r="F623" t="str">
        <f ca="1">IFERROR(__xludf.DUMMYFUNCTION("""COMPUTED_VALUE"""),"")</f>
        <v/>
      </c>
    </row>
    <row r="624" spans="1:6" ht="12.75">
      <c r="A624" t="str">
        <f ca="1">IFERROR(__xludf.DUMMYFUNCTION("""COMPUTED_VALUE"""),"")</f>
        <v/>
      </c>
      <c r="B624" t="str">
        <f ca="1">IFERROR(__xludf.DUMMYFUNCTION("""COMPUTED_VALUE"""),"")</f>
        <v/>
      </c>
      <c r="C624" t="str">
        <f ca="1">IFERROR(__xludf.DUMMYFUNCTION("""COMPUTED_VALUE"""),"")</f>
        <v/>
      </c>
      <c r="D624" t="str">
        <f ca="1">IFERROR(__xludf.DUMMYFUNCTION("""COMPUTED_VALUE"""),"")</f>
        <v/>
      </c>
      <c r="E624" t="str">
        <f ca="1">IFERROR(__xludf.DUMMYFUNCTION("""COMPUTED_VALUE"""),"")</f>
        <v/>
      </c>
      <c r="F624" t="str">
        <f ca="1">IFERROR(__xludf.DUMMYFUNCTION("""COMPUTED_VALUE"""),"")</f>
        <v/>
      </c>
    </row>
    <row r="625" spans="1:6" ht="12.75">
      <c r="A625" t="str">
        <f ca="1">IFERROR(__xludf.DUMMYFUNCTION("""COMPUTED_VALUE"""),"")</f>
        <v/>
      </c>
      <c r="B625" t="str">
        <f ca="1">IFERROR(__xludf.DUMMYFUNCTION("""COMPUTED_VALUE"""),"")</f>
        <v/>
      </c>
      <c r="C625" t="str">
        <f ca="1">IFERROR(__xludf.DUMMYFUNCTION("""COMPUTED_VALUE"""),"")</f>
        <v/>
      </c>
      <c r="D625" t="str">
        <f ca="1">IFERROR(__xludf.DUMMYFUNCTION("""COMPUTED_VALUE"""),"")</f>
        <v/>
      </c>
      <c r="E625" t="str">
        <f ca="1">IFERROR(__xludf.DUMMYFUNCTION("""COMPUTED_VALUE"""),"")</f>
        <v/>
      </c>
      <c r="F625" t="str">
        <f ca="1">IFERROR(__xludf.DUMMYFUNCTION("""COMPUTED_VALUE"""),"")</f>
        <v/>
      </c>
    </row>
    <row r="626" spans="1:6" ht="12.75">
      <c r="A626" t="str">
        <f ca="1">IFERROR(__xludf.DUMMYFUNCTION("""COMPUTED_VALUE"""),"")</f>
        <v/>
      </c>
      <c r="B626" t="str">
        <f ca="1">IFERROR(__xludf.DUMMYFUNCTION("""COMPUTED_VALUE"""),"")</f>
        <v/>
      </c>
      <c r="C626" t="str">
        <f ca="1">IFERROR(__xludf.DUMMYFUNCTION("""COMPUTED_VALUE"""),"")</f>
        <v/>
      </c>
      <c r="D626" t="str">
        <f ca="1">IFERROR(__xludf.DUMMYFUNCTION("""COMPUTED_VALUE"""),"")</f>
        <v/>
      </c>
      <c r="E626" t="str">
        <f ca="1">IFERROR(__xludf.DUMMYFUNCTION("""COMPUTED_VALUE"""),"")</f>
        <v/>
      </c>
      <c r="F626" t="str">
        <f ca="1">IFERROR(__xludf.DUMMYFUNCTION("""COMPUTED_VALUE"""),"")</f>
        <v/>
      </c>
    </row>
    <row r="627" spans="1:6" ht="12.75">
      <c r="A627" t="str">
        <f ca="1">IFERROR(__xludf.DUMMYFUNCTION("""COMPUTED_VALUE"""),"")</f>
        <v/>
      </c>
      <c r="B627" t="str">
        <f ca="1">IFERROR(__xludf.DUMMYFUNCTION("""COMPUTED_VALUE"""),"")</f>
        <v/>
      </c>
      <c r="C627" t="str">
        <f ca="1">IFERROR(__xludf.DUMMYFUNCTION("""COMPUTED_VALUE"""),"")</f>
        <v/>
      </c>
      <c r="D627" t="str">
        <f ca="1">IFERROR(__xludf.DUMMYFUNCTION("""COMPUTED_VALUE"""),"")</f>
        <v/>
      </c>
      <c r="E627" t="str">
        <f ca="1">IFERROR(__xludf.DUMMYFUNCTION("""COMPUTED_VALUE"""),"")</f>
        <v/>
      </c>
      <c r="F627" t="str">
        <f ca="1">IFERROR(__xludf.DUMMYFUNCTION("""COMPUTED_VALUE"""),"")</f>
        <v/>
      </c>
    </row>
    <row r="628" spans="1:6" ht="12.75">
      <c r="A628" t="str">
        <f ca="1">IFERROR(__xludf.DUMMYFUNCTION("""COMPUTED_VALUE"""),"")</f>
        <v/>
      </c>
      <c r="B628" t="str">
        <f ca="1">IFERROR(__xludf.DUMMYFUNCTION("""COMPUTED_VALUE"""),"")</f>
        <v/>
      </c>
      <c r="C628" t="str">
        <f ca="1">IFERROR(__xludf.DUMMYFUNCTION("""COMPUTED_VALUE"""),"")</f>
        <v/>
      </c>
      <c r="D628" t="str">
        <f ca="1">IFERROR(__xludf.DUMMYFUNCTION("""COMPUTED_VALUE"""),"")</f>
        <v/>
      </c>
      <c r="E628" t="str">
        <f ca="1">IFERROR(__xludf.DUMMYFUNCTION("""COMPUTED_VALUE"""),"")</f>
        <v/>
      </c>
      <c r="F628" t="str">
        <f ca="1">IFERROR(__xludf.DUMMYFUNCTION("""COMPUTED_VALUE"""),"")</f>
        <v/>
      </c>
    </row>
    <row r="629" spans="1:6" ht="12.75">
      <c r="A629" t="str">
        <f ca="1">IFERROR(__xludf.DUMMYFUNCTION("""COMPUTED_VALUE"""),"")</f>
        <v/>
      </c>
      <c r="B629" t="str">
        <f ca="1">IFERROR(__xludf.DUMMYFUNCTION("""COMPUTED_VALUE"""),"")</f>
        <v/>
      </c>
      <c r="C629" t="str">
        <f ca="1">IFERROR(__xludf.DUMMYFUNCTION("""COMPUTED_VALUE"""),"")</f>
        <v/>
      </c>
      <c r="D629" t="str">
        <f ca="1">IFERROR(__xludf.DUMMYFUNCTION("""COMPUTED_VALUE"""),"")</f>
        <v/>
      </c>
      <c r="E629" t="str">
        <f ca="1">IFERROR(__xludf.DUMMYFUNCTION("""COMPUTED_VALUE"""),"")</f>
        <v/>
      </c>
      <c r="F629" t="str">
        <f ca="1">IFERROR(__xludf.DUMMYFUNCTION("""COMPUTED_VALUE"""),"")</f>
        <v/>
      </c>
    </row>
    <row r="630" spans="1:6" ht="12.75">
      <c r="A630" t="str">
        <f ca="1">IFERROR(__xludf.DUMMYFUNCTION("""COMPUTED_VALUE"""),"")</f>
        <v/>
      </c>
      <c r="B630" t="str">
        <f ca="1">IFERROR(__xludf.DUMMYFUNCTION("""COMPUTED_VALUE"""),"")</f>
        <v/>
      </c>
      <c r="C630" t="str">
        <f ca="1">IFERROR(__xludf.DUMMYFUNCTION("""COMPUTED_VALUE"""),"")</f>
        <v/>
      </c>
      <c r="D630" t="str">
        <f ca="1">IFERROR(__xludf.DUMMYFUNCTION("""COMPUTED_VALUE"""),"")</f>
        <v/>
      </c>
      <c r="E630" t="str">
        <f ca="1">IFERROR(__xludf.DUMMYFUNCTION("""COMPUTED_VALUE"""),"")</f>
        <v/>
      </c>
      <c r="F630" t="str">
        <f ca="1">IFERROR(__xludf.DUMMYFUNCTION("""COMPUTED_VALUE"""),"")</f>
        <v/>
      </c>
    </row>
    <row r="631" spans="1:6" ht="12.75">
      <c r="A631" t="str">
        <f ca="1">IFERROR(__xludf.DUMMYFUNCTION("""COMPUTED_VALUE"""),"")</f>
        <v/>
      </c>
      <c r="B631" t="str">
        <f ca="1">IFERROR(__xludf.DUMMYFUNCTION("""COMPUTED_VALUE"""),"")</f>
        <v/>
      </c>
      <c r="C631" t="str">
        <f ca="1">IFERROR(__xludf.DUMMYFUNCTION("""COMPUTED_VALUE"""),"")</f>
        <v/>
      </c>
      <c r="D631" t="str">
        <f ca="1">IFERROR(__xludf.DUMMYFUNCTION("""COMPUTED_VALUE"""),"")</f>
        <v/>
      </c>
      <c r="E631" t="str">
        <f ca="1">IFERROR(__xludf.DUMMYFUNCTION("""COMPUTED_VALUE"""),"")</f>
        <v/>
      </c>
      <c r="F631" t="str">
        <f ca="1">IFERROR(__xludf.DUMMYFUNCTION("""COMPUTED_VALUE"""),"")</f>
        <v/>
      </c>
    </row>
    <row r="632" spans="1:6" ht="12.75">
      <c r="A632" t="str">
        <f ca="1">IFERROR(__xludf.DUMMYFUNCTION("""COMPUTED_VALUE"""),"")</f>
        <v/>
      </c>
      <c r="B632" t="str">
        <f ca="1">IFERROR(__xludf.DUMMYFUNCTION("""COMPUTED_VALUE"""),"")</f>
        <v/>
      </c>
      <c r="C632" t="str">
        <f ca="1">IFERROR(__xludf.DUMMYFUNCTION("""COMPUTED_VALUE"""),"")</f>
        <v/>
      </c>
      <c r="D632" t="str">
        <f ca="1">IFERROR(__xludf.DUMMYFUNCTION("""COMPUTED_VALUE"""),"")</f>
        <v/>
      </c>
      <c r="E632" t="str">
        <f ca="1">IFERROR(__xludf.DUMMYFUNCTION("""COMPUTED_VALUE"""),"")</f>
        <v/>
      </c>
      <c r="F632" t="str">
        <f ca="1">IFERROR(__xludf.DUMMYFUNCTION("""COMPUTED_VALUE"""),"")</f>
        <v/>
      </c>
    </row>
    <row r="633" spans="1:6" ht="12.75">
      <c r="A633" t="str">
        <f ca="1">IFERROR(__xludf.DUMMYFUNCTION("""COMPUTED_VALUE"""),"")</f>
        <v/>
      </c>
      <c r="B633" t="str">
        <f ca="1">IFERROR(__xludf.DUMMYFUNCTION("""COMPUTED_VALUE"""),"")</f>
        <v/>
      </c>
      <c r="C633" t="str">
        <f ca="1">IFERROR(__xludf.DUMMYFUNCTION("""COMPUTED_VALUE"""),"")</f>
        <v/>
      </c>
      <c r="D633" t="str">
        <f ca="1">IFERROR(__xludf.DUMMYFUNCTION("""COMPUTED_VALUE"""),"")</f>
        <v/>
      </c>
      <c r="E633" t="str">
        <f ca="1">IFERROR(__xludf.DUMMYFUNCTION("""COMPUTED_VALUE"""),"")</f>
        <v/>
      </c>
      <c r="F633" t="str">
        <f ca="1">IFERROR(__xludf.DUMMYFUNCTION("""COMPUTED_VALUE"""),"")</f>
        <v/>
      </c>
    </row>
    <row r="634" spans="1:6" ht="12.75">
      <c r="A634" t="str">
        <f ca="1">IFERROR(__xludf.DUMMYFUNCTION("""COMPUTED_VALUE"""),"")</f>
        <v/>
      </c>
      <c r="B634" t="str">
        <f ca="1">IFERROR(__xludf.DUMMYFUNCTION("""COMPUTED_VALUE"""),"")</f>
        <v/>
      </c>
      <c r="C634" t="str">
        <f ca="1">IFERROR(__xludf.DUMMYFUNCTION("""COMPUTED_VALUE"""),"")</f>
        <v/>
      </c>
      <c r="D634" t="str">
        <f ca="1">IFERROR(__xludf.DUMMYFUNCTION("""COMPUTED_VALUE"""),"")</f>
        <v/>
      </c>
      <c r="E634" t="str">
        <f ca="1">IFERROR(__xludf.DUMMYFUNCTION("""COMPUTED_VALUE"""),"")</f>
        <v/>
      </c>
      <c r="F634" t="str">
        <f ca="1">IFERROR(__xludf.DUMMYFUNCTION("""COMPUTED_VALUE"""),"")</f>
        <v/>
      </c>
    </row>
    <row r="635" spans="1:6" ht="12.75">
      <c r="A635" t="str">
        <f ca="1">IFERROR(__xludf.DUMMYFUNCTION("""COMPUTED_VALUE"""),"")</f>
        <v/>
      </c>
      <c r="B635" t="str">
        <f ca="1">IFERROR(__xludf.DUMMYFUNCTION("""COMPUTED_VALUE"""),"")</f>
        <v/>
      </c>
      <c r="C635" t="str">
        <f ca="1">IFERROR(__xludf.DUMMYFUNCTION("""COMPUTED_VALUE"""),"")</f>
        <v/>
      </c>
      <c r="D635" t="str">
        <f ca="1">IFERROR(__xludf.DUMMYFUNCTION("""COMPUTED_VALUE"""),"")</f>
        <v/>
      </c>
      <c r="E635" t="str">
        <f ca="1">IFERROR(__xludf.DUMMYFUNCTION("""COMPUTED_VALUE"""),"")</f>
        <v/>
      </c>
      <c r="F635" t="str">
        <f ca="1">IFERROR(__xludf.DUMMYFUNCTION("""COMPUTED_VALUE"""),"")</f>
        <v/>
      </c>
    </row>
    <row r="636" spans="1:6" ht="12.75">
      <c r="A636" t="str">
        <f ca="1">IFERROR(__xludf.DUMMYFUNCTION("""COMPUTED_VALUE"""),"")</f>
        <v/>
      </c>
      <c r="B636" t="str">
        <f ca="1">IFERROR(__xludf.DUMMYFUNCTION("""COMPUTED_VALUE"""),"")</f>
        <v/>
      </c>
      <c r="C636" t="str">
        <f ca="1">IFERROR(__xludf.DUMMYFUNCTION("""COMPUTED_VALUE"""),"")</f>
        <v/>
      </c>
      <c r="D636" t="str">
        <f ca="1">IFERROR(__xludf.DUMMYFUNCTION("""COMPUTED_VALUE"""),"")</f>
        <v/>
      </c>
      <c r="E636" t="str">
        <f ca="1">IFERROR(__xludf.DUMMYFUNCTION("""COMPUTED_VALUE"""),"")</f>
        <v/>
      </c>
      <c r="F636" t="str">
        <f ca="1">IFERROR(__xludf.DUMMYFUNCTION("""COMPUTED_VALUE"""),"")</f>
        <v/>
      </c>
    </row>
    <row r="637" spans="1:6" ht="12.75">
      <c r="A637" t="str">
        <f ca="1">IFERROR(__xludf.DUMMYFUNCTION("""COMPUTED_VALUE"""),"")</f>
        <v/>
      </c>
      <c r="B637" t="str">
        <f ca="1">IFERROR(__xludf.DUMMYFUNCTION("""COMPUTED_VALUE"""),"")</f>
        <v/>
      </c>
      <c r="C637" t="str">
        <f ca="1">IFERROR(__xludf.DUMMYFUNCTION("""COMPUTED_VALUE"""),"")</f>
        <v/>
      </c>
      <c r="D637" t="str">
        <f ca="1">IFERROR(__xludf.DUMMYFUNCTION("""COMPUTED_VALUE"""),"")</f>
        <v/>
      </c>
      <c r="E637" t="str">
        <f ca="1">IFERROR(__xludf.DUMMYFUNCTION("""COMPUTED_VALUE"""),"")</f>
        <v/>
      </c>
      <c r="F637" t="str">
        <f ca="1">IFERROR(__xludf.DUMMYFUNCTION("""COMPUTED_VALUE"""),"")</f>
        <v/>
      </c>
    </row>
    <row r="638" spans="1:6" ht="12.75">
      <c r="A638" t="str">
        <f ca="1">IFERROR(__xludf.DUMMYFUNCTION("""COMPUTED_VALUE"""),"")</f>
        <v/>
      </c>
      <c r="B638" t="str">
        <f ca="1">IFERROR(__xludf.DUMMYFUNCTION("""COMPUTED_VALUE"""),"")</f>
        <v/>
      </c>
      <c r="C638" t="str">
        <f ca="1">IFERROR(__xludf.DUMMYFUNCTION("""COMPUTED_VALUE"""),"")</f>
        <v/>
      </c>
      <c r="D638" t="str">
        <f ca="1">IFERROR(__xludf.DUMMYFUNCTION("""COMPUTED_VALUE"""),"")</f>
        <v/>
      </c>
      <c r="E638" t="str">
        <f ca="1">IFERROR(__xludf.DUMMYFUNCTION("""COMPUTED_VALUE"""),"")</f>
        <v/>
      </c>
      <c r="F638" t="str">
        <f ca="1">IFERROR(__xludf.DUMMYFUNCTION("""COMPUTED_VALUE"""),"")</f>
        <v/>
      </c>
    </row>
    <row r="639" spans="1:6" ht="12.75">
      <c r="A639" t="str">
        <f ca="1">IFERROR(__xludf.DUMMYFUNCTION("""COMPUTED_VALUE"""),"")</f>
        <v/>
      </c>
      <c r="B639" t="str">
        <f ca="1">IFERROR(__xludf.DUMMYFUNCTION("""COMPUTED_VALUE"""),"")</f>
        <v/>
      </c>
      <c r="C639" t="str">
        <f ca="1">IFERROR(__xludf.DUMMYFUNCTION("""COMPUTED_VALUE"""),"")</f>
        <v/>
      </c>
      <c r="D639" t="str">
        <f ca="1">IFERROR(__xludf.DUMMYFUNCTION("""COMPUTED_VALUE"""),"")</f>
        <v/>
      </c>
      <c r="E639" t="str">
        <f ca="1">IFERROR(__xludf.DUMMYFUNCTION("""COMPUTED_VALUE"""),"")</f>
        <v/>
      </c>
      <c r="F639" t="str">
        <f ca="1">IFERROR(__xludf.DUMMYFUNCTION("""COMPUTED_VALUE"""),"")</f>
        <v/>
      </c>
    </row>
    <row r="640" spans="1:6" ht="12.75">
      <c r="A640" t="str">
        <f ca="1">IFERROR(__xludf.DUMMYFUNCTION("""COMPUTED_VALUE"""),"")</f>
        <v/>
      </c>
      <c r="B640" t="str">
        <f ca="1">IFERROR(__xludf.DUMMYFUNCTION("""COMPUTED_VALUE"""),"")</f>
        <v/>
      </c>
      <c r="C640" t="str">
        <f ca="1">IFERROR(__xludf.DUMMYFUNCTION("""COMPUTED_VALUE"""),"")</f>
        <v/>
      </c>
      <c r="D640" t="str">
        <f ca="1">IFERROR(__xludf.DUMMYFUNCTION("""COMPUTED_VALUE"""),"")</f>
        <v/>
      </c>
      <c r="E640" t="str">
        <f ca="1">IFERROR(__xludf.DUMMYFUNCTION("""COMPUTED_VALUE"""),"")</f>
        <v/>
      </c>
      <c r="F640" t="str">
        <f ca="1">IFERROR(__xludf.DUMMYFUNCTION("""COMPUTED_VALUE"""),"")</f>
        <v/>
      </c>
    </row>
    <row r="641" spans="1:6" ht="12.75">
      <c r="A641" t="str">
        <f ca="1">IFERROR(__xludf.DUMMYFUNCTION("""COMPUTED_VALUE"""),"")</f>
        <v/>
      </c>
      <c r="B641" t="str">
        <f ca="1">IFERROR(__xludf.DUMMYFUNCTION("""COMPUTED_VALUE"""),"")</f>
        <v/>
      </c>
      <c r="C641" t="str">
        <f ca="1">IFERROR(__xludf.DUMMYFUNCTION("""COMPUTED_VALUE"""),"")</f>
        <v/>
      </c>
      <c r="D641" t="str">
        <f ca="1">IFERROR(__xludf.DUMMYFUNCTION("""COMPUTED_VALUE"""),"")</f>
        <v/>
      </c>
      <c r="E641" t="str">
        <f ca="1">IFERROR(__xludf.DUMMYFUNCTION("""COMPUTED_VALUE"""),"")</f>
        <v/>
      </c>
      <c r="F641" t="str">
        <f ca="1">IFERROR(__xludf.DUMMYFUNCTION("""COMPUTED_VALUE"""),"")</f>
        <v/>
      </c>
    </row>
    <row r="642" spans="1:6" ht="12.75">
      <c r="A642" t="str">
        <f ca="1">IFERROR(__xludf.DUMMYFUNCTION("""COMPUTED_VALUE"""),"")</f>
        <v/>
      </c>
      <c r="B642" t="str">
        <f ca="1">IFERROR(__xludf.DUMMYFUNCTION("""COMPUTED_VALUE"""),"")</f>
        <v/>
      </c>
      <c r="C642" t="str">
        <f ca="1">IFERROR(__xludf.DUMMYFUNCTION("""COMPUTED_VALUE"""),"")</f>
        <v/>
      </c>
      <c r="D642" t="str">
        <f ca="1">IFERROR(__xludf.DUMMYFUNCTION("""COMPUTED_VALUE"""),"")</f>
        <v/>
      </c>
      <c r="E642" t="str">
        <f ca="1">IFERROR(__xludf.DUMMYFUNCTION("""COMPUTED_VALUE"""),"")</f>
        <v/>
      </c>
      <c r="F642" t="str">
        <f ca="1">IFERROR(__xludf.DUMMYFUNCTION("""COMPUTED_VALUE"""),"")</f>
        <v/>
      </c>
    </row>
    <row r="643" spans="1:6" ht="12.75">
      <c r="A643" t="str">
        <f ca="1">IFERROR(__xludf.DUMMYFUNCTION("""COMPUTED_VALUE"""),"")</f>
        <v/>
      </c>
      <c r="B643" t="str">
        <f ca="1">IFERROR(__xludf.DUMMYFUNCTION("""COMPUTED_VALUE"""),"")</f>
        <v/>
      </c>
      <c r="C643" t="str">
        <f ca="1">IFERROR(__xludf.DUMMYFUNCTION("""COMPUTED_VALUE"""),"")</f>
        <v/>
      </c>
      <c r="D643" t="str">
        <f ca="1">IFERROR(__xludf.DUMMYFUNCTION("""COMPUTED_VALUE"""),"")</f>
        <v/>
      </c>
      <c r="E643" t="str">
        <f ca="1">IFERROR(__xludf.DUMMYFUNCTION("""COMPUTED_VALUE"""),"")</f>
        <v/>
      </c>
      <c r="F643" t="str">
        <f ca="1">IFERROR(__xludf.DUMMYFUNCTION("""COMPUTED_VALUE"""),"")</f>
        <v/>
      </c>
    </row>
    <row r="644" spans="1:6" ht="12.75">
      <c r="A644" t="str">
        <f ca="1">IFERROR(__xludf.DUMMYFUNCTION("""COMPUTED_VALUE"""),"")</f>
        <v/>
      </c>
      <c r="B644" t="str">
        <f ca="1">IFERROR(__xludf.DUMMYFUNCTION("""COMPUTED_VALUE"""),"")</f>
        <v/>
      </c>
      <c r="C644" t="str">
        <f ca="1">IFERROR(__xludf.DUMMYFUNCTION("""COMPUTED_VALUE"""),"")</f>
        <v/>
      </c>
      <c r="D644" t="str">
        <f ca="1">IFERROR(__xludf.DUMMYFUNCTION("""COMPUTED_VALUE"""),"")</f>
        <v/>
      </c>
      <c r="E644" t="str">
        <f ca="1">IFERROR(__xludf.DUMMYFUNCTION("""COMPUTED_VALUE"""),"")</f>
        <v/>
      </c>
      <c r="F644" t="str">
        <f ca="1">IFERROR(__xludf.DUMMYFUNCTION("""COMPUTED_VALUE"""),"")</f>
        <v/>
      </c>
    </row>
    <row r="645" spans="1:6" ht="12.75">
      <c r="A645" t="str">
        <f ca="1">IFERROR(__xludf.DUMMYFUNCTION("""COMPUTED_VALUE"""),"")</f>
        <v/>
      </c>
      <c r="B645" t="str">
        <f ca="1">IFERROR(__xludf.DUMMYFUNCTION("""COMPUTED_VALUE"""),"")</f>
        <v/>
      </c>
      <c r="C645" t="str">
        <f ca="1">IFERROR(__xludf.DUMMYFUNCTION("""COMPUTED_VALUE"""),"")</f>
        <v/>
      </c>
      <c r="D645" t="str">
        <f ca="1">IFERROR(__xludf.DUMMYFUNCTION("""COMPUTED_VALUE"""),"")</f>
        <v/>
      </c>
      <c r="E645" t="str">
        <f ca="1">IFERROR(__xludf.DUMMYFUNCTION("""COMPUTED_VALUE"""),"")</f>
        <v/>
      </c>
      <c r="F645" t="str">
        <f ca="1">IFERROR(__xludf.DUMMYFUNCTION("""COMPUTED_VALUE"""),"")</f>
        <v/>
      </c>
    </row>
    <row r="646" spans="1:6" ht="12.75">
      <c r="A646" t="str">
        <f ca="1">IFERROR(__xludf.DUMMYFUNCTION("""COMPUTED_VALUE"""),"")</f>
        <v/>
      </c>
      <c r="B646" t="str">
        <f ca="1">IFERROR(__xludf.DUMMYFUNCTION("""COMPUTED_VALUE"""),"")</f>
        <v/>
      </c>
      <c r="C646" t="str">
        <f ca="1">IFERROR(__xludf.DUMMYFUNCTION("""COMPUTED_VALUE"""),"")</f>
        <v/>
      </c>
      <c r="D646" t="str">
        <f ca="1">IFERROR(__xludf.DUMMYFUNCTION("""COMPUTED_VALUE"""),"")</f>
        <v/>
      </c>
      <c r="E646" t="str">
        <f ca="1">IFERROR(__xludf.DUMMYFUNCTION("""COMPUTED_VALUE"""),"")</f>
        <v/>
      </c>
      <c r="F646" t="str">
        <f ca="1">IFERROR(__xludf.DUMMYFUNCTION("""COMPUTED_VALUE"""),"")</f>
        <v/>
      </c>
    </row>
    <row r="647" spans="1:6" ht="12.75">
      <c r="A647" t="str">
        <f ca="1">IFERROR(__xludf.DUMMYFUNCTION("""COMPUTED_VALUE"""),"")</f>
        <v/>
      </c>
      <c r="B647" t="str">
        <f ca="1">IFERROR(__xludf.DUMMYFUNCTION("""COMPUTED_VALUE"""),"")</f>
        <v/>
      </c>
      <c r="C647" t="str">
        <f ca="1">IFERROR(__xludf.DUMMYFUNCTION("""COMPUTED_VALUE"""),"")</f>
        <v/>
      </c>
      <c r="D647" t="str">
        <f ca="1">IFERROR(__xludf.DUMMYFUNCTION("""COMPUTED_VALUE"""),"")</f>
        <v/>
      </c>
      <c r="E647" t="str">
        <f ca="1">IFERROR(__xludf.DUMMYFUNCTION("""COMPUTED_VALUE"""),"")</f>
        <v/>
      </c>
      <c r="F647" t="str">
        <f ca="1">IFERROR(__xludf.DUMMYFUNCTION("""COMPUTED_VALUE"""),"")</f>
        <v/>
      </c>
    </row>
    <row r="648" spans="1:6" ht="12.75">
      <c r="A648" t="str">
        <f ca="1">IFERROR(__xludf.DUMMYFUNCTION("""COMPUTED_VALUE"""),"")</f>
        <v/>
      </c>
      <c r="B648" t="str">
        <f ca="1">IFERROR(__xludf.DUMMYFUNCTION("""COMPUTED_VALUE"""),"")</f>
        <v/>
      </c>
      <c r="C648" t="str">
        <f ca="1">IFERROR(__xludf.DUMMYFUNCTION("""COMPUTED_VALUE"""),"")</f>
        <v/>
      </c>
      <c r="D648" t="str">
        <f ca="1">IFERROR(__xludf.DUMMYFUNCTION("""COMPUTED_VALUE"""),"")</f>
        <v/>
      </c>
      <c r="E648" t="str">
        <f ca="1">IFERROR(__xludf.DUMMYFUNCTION("""COMPUTED_VALUE"""),"")</f>
        <v/>
      </c>
      <c r="F648" t="str">
        <f ca="1">IFERROR(__xludf.DUMMYFUNCTION("""COMPUTED_VALUE"""),"")</f>
        <v/>
      </c>
    </row>
    <row r="649" spans="1:6" ht="12.75">
      <c r="A649" t="str">
        <f ca="1">IFERROR(__xludf.DUMMYFUNCTION("""COMPUTED_VALUE"""),"")</f>
        <v/>
      </c>
      <c r="B649" t="str">
        <f ca="1">IFERROR(__xludf.DUMMYFUNCTION("""COMPUTED_VALUE"""),"")</f>
        <v/>
      </c>
      <c r="C649" t="str">
        <f ca="1">IFERROR(__xludf.DUMMYFUNCTION("""COMPUTED_VALUE"""),"")</f>
        <v/>
      </c>
      <c r="D649" t="str">
        <f ca="1">IFERROR(__xludf.DUMMYFUNCTION("""COMPUTED_VALUE"""),"")</f>
        <v/>
      </c>
      <c r="E649" t="str">
        <f ca="1">IFERROR(__xludf.DUMMYFUNCTION("""COMPUTED_VALUE"""),"")</f>
        <v/>
      </c>
      <c r="F649" t="str">
        <f ca="1">IFERROR(__xludf.DUMMYFUNCTION("""COMPUTED_VALUE"""),"")</f>
        <v/>
      </c>
    </row>
    <row r="650" spans="1:6" ht="12.75">
      <c r="A650" t="str">
        <f ca="1">IFERROR(__xludf.DUMMYFUNCTION("""COMPUTED_VALUE"""),"")</f>
        <v/>
      </c>
      <c r="B650" t="str">
        <f ca="1">IFERROR(__xludf.DUMMYFUNCTION("""COMPUTED_VALUE"""),"")</f>
        <v/>
      </c>
      <c r="C650" t="str">
        <f ca="1">IFERROR(__xludf.DUMMYFUNCTION("""COMPUTED_VALUE"""),"")</f>
        <v/>
      </c>
      <c r="D650" t="str">
        <f ca="1">IFERROR(__xludf.DUMMYFUNCTION("""COMPUTED_VALUE"""),"")</f>
        <v/>
      </c>
      <c r="E650" t="str">
        <f ca="1">IFERROR(__xludf.DUMMYFUNCTION("""COMPUTED_VALUE"""),"")</f>
        <v/>
      </c>
      <c r="F650" t="str">
        <f ca="1">IFERROR(__xludf.DUMMYFUNCTION("""COMPUTED_VALUE"""),"")</f>
        <v/>
      </c>
    </row>
    <row r="651" spans="1:6" ht="12.75">
      <c r="A651" t="str">
        <f ca="1">IFERROR(__xludf.DUMMYFUNCTION("""COMPUTED_VALUE"""),"")</f>
        <v/>
      </c>
      <c r="B651" t="str">
        <f ca="1">IFERROR(__xludf.DUMMYFUNCTION("""COMPUTED_VALUE"""),"")</f>
        <v/>
      </c>
      <c r="C651" t="str">
        <f ca="1">IFERROR(__xludf.DUMMYFUNCTION("""COMPUTED_VALUE"""),"")</f>
        <v/>
      </c>
      <c r="D651" t="str">
        <f ca="1">IFERROR(__xludf.DUMMYFUNCTION("""COMPUTED_VALUE"""),"")</f>
        <v/>
      </c>
      <c r="E651" t="str">
        <f ca="1">IFERROR(__xludf.DUMMYFUNCTION("""COMPUTED_VALUE"""),"")</f>
        <v/>
      </c>
      <c r="F651" t="str">
        <f ca="1">IFERROR(__xludf.DUMMYFUNCTION("""COMPUTED_VALUE"""),"")</f>
        <v/>
      </c>
    </row>
    <row r="652" spans="1:6" ht="12.75">
      <c r="A652" t="str">
        <f ca="1">IFERROR(__xludf.DUMMYFUNCTION("""COMPUTED_VALUE"""),"")</f>
        <v/>
      </c>
      <c r="B652" t="str">
        <f ca="1">IFERROR(__xludf.DUMMYFUNCTION("""COMPUTED_VALUE"""),"")</f>
        <v/>
      </c>
      <c r="C652" t="str">
        <f ca="1">IFERROR(__xludf.DUMMYFUNCTION("""COMPUTED_VALUE"""),"")</f>
        <v/>
      </c>
      <c r="D652" t="str">
        <f ca="1">IFERROR(__xludf.DUMMYFUNCTION("""COMPUTED_VALUE"""),"")</f>
        <v/>
      </c>
      <c r="E652" t="str">
        <f ca="1">IFERROR(__xludf.DUMMYFUNCTION("""COMPUTED_VALUE"""),"")</f>
        <v/>
      </c>
      <c r="F652" t="str">
        <f ca="1">IFERROR(__xludf.DUMMYFUNCTION("""COMPUTED_VALUE"""),"")</f>
        <v/>
      </c>
    </row>
    <row r="653" spans="1:6" ht="12.75">
      <c r="A653" t="str">
        <f ca="1">IFERROR(__xludf.DUMMYFUNCTION("""COMPUTED_VALUE"""),"")</f>
        <v/>
      </c>
      <c r="B653" t="str">
        <f ca="1">IFERROR(__xludf.DUMMYFUNCTION("""COMPUTED_VALUE"""),"")</f>
        <v/>
      </c>
      <c r="C653" t="str">
        <f ca="1">IFERROR(__xludf.DUMMYFUNCTION("""COMPUTED_VALUE"""),"")</f>
        <v/>
      </c>
      <c r="D653" t="str">
        <f ca="1">IFERROR(__xludf.DUMMYFUNCTION("""COMPUTED_VALUE"""),"")</f>
        <v/>
      </c>
      <c r="E653" t="str">
        <f ca="1">IFERROR(__xludf.DUMMYFUNCTION("""COMPUTED_VALUE"""),"")</f>
        <v/>
      </c>
      <c r="F653" t="str">
        <f ca="1">IFERROR(__xludf.DUMMYFUNCTION("""COMPUTED_VALUE"""),"")</f>
        <v/>
      </c>
    </row>
    <row r="654" spans="1:6" ht="12.75">
      <c r="A654" t="str">
        <f ca="1">IFERROR(__xludf.DUMMYFUNCTION("""COMPUTED_VALUE"""),"")</f>
        <v/>
      </c>
      <c r="B654" t="str">
        <f ca="1">IFERROR(__xludf.DUMMYFUNCTION("""COMPUTED_VALUE"""),"")</f>
        <v/>
      </c>
      <c r="C654" t="str">
        <f ca="1">IFERROR(__xludf.DUMMYFUNCTION("""COMPUTED_VALUE"""),"")</f>
        <v/>
      </c>
      <c r="D654" t="str">
        <f ca="1">IFERROR(__xludf.DUMMYFUNCTION("""COMPUTED_VALUE"""),"")</f>
        <v/>
      </c>
      <c r="E654" t="str">
        <f ca="1">IFERROR(__xludf.DUMMYFUNCTION("""COMPUTED_VALUE"""),"")</f>
        <v/>
      </c>
      <c r="F654" t="str">
        <f ca="1">IFERROR(__xludf.DUMMYFUNCTION("""COMPUTED_VALUE"""),"")</f>
        <v/>
      </c>
    </row>
    <row r="655" spans="1:6" ht="12.75">
      <c r="A655" t="str">
        <f ca="1">IFERROR(__xludf.DUMMYFUNCTION("""COMPUTED_VALUE"""),"")</f>
        <v/>
      </c>
      <c r="B655" t="str">
        <f ca="1">IFERROR(__xludf.DUMMYFUNCTION("""COMPUTED_VALUE"""),"")</f>
        <v/>
      </c>
      <c r="C655" t="str">
        <f ca="1">IFERROR(__xludf.DUMMYFUNCTION("""COMPUTED_VALUE"""),"")</f>
        <v/>
      </c>
      <c r="D655" t="str">
        <f ca="1">IFERROR(__xludf.DUMMYFUNCTION("""COMPUTED_VALUE"""),"")</f>
        <v/>
      </c>
      <c r="E655" t="str">
        <f ca="1">IFERROR(__xludf.DUMMYFUNCTION("""COMPUTED_VALUE"""),"")</f>
        <v/>
      </c>
      <c r="F655" t="str">
        <f ca="1">IFERROR(__xludf.DUMMYFUNCTION("""COMPUTED_VALUE"""),"")</f>
        <v/>
      </c>
    </row>
    <row r="656" spans="1:6" ht="12.75">
      <c r="A656" t="str">
        <f ca="1">IFERROR(__xludf.DUMMYFUNCTION("""COMPUTED_VALUE"""),"")</f>
        <v/>
      </c>
      <c r="B656" t="str">
        <f ca="1">IFERROR(__xludf.DUMMYFUNCTION("""COMPUTED_VALUE"""),"")</f>
        <v/>
      </c>
      <c r="C656" t="str">
        <f ca="1">IFERROR(__xludf.DUMMYFUNCTION("""COMPUTED_VALUE"""),"")</f>
        <v/>
      </c>
      <c r="D656" t="str">
        <f ca="1">IFERROR(__xludf.DUMMYFUNCTION("""COMPUTED_VALUE"""),"")</f>
        <v/>
      </c>
      <c r="E656" t="str">
        <f ca="1">IFERROR(__xludf.DUMMYFUNCTION("""COMPUTED_VALUE"""),"")</f>
        <v/>
      </c>
      <c r="F656" t="str">
        <f ca="1">IFERROR(__xludf.DUMMYFUNCTION("""COMPUTED_VALUE"""),"")</f>
        <v/>
      </c>
    </row>
    <row r="657" spans="1:6" ht="12.75">
      <c r="A657" t="str">
        <f ca="1">IFERROR(__xludf.DUMMYFUNCTION("""COMPUTED_VALUE"""),"")</f>
        <v/>
      </c>
      <c r="B657" t="str">
        <f ca="1">IFERROR(__xludf.DUMMYFUNCTION("""COMPUTED_VALUE"""),"")</f>
        <v/>
      </c>
      <c r="C657" t="str">
        <f ca="1">IFERROR(__xludf.DUMMYFUNCTION("""COMPUTED_VALUE"""),"")</f>
        <v/>
      </c>
      <c r="D657" t="str">
        <f ca="1">IFERROR(__xludf.DUMMYFUNCTION("""COMPUTED_VALUE"""),"")</f>
        <v/>
      </c>
      <c r="E657" t="str">
        <f ca="1">IFERROR(__xludf.DUMMYFUNCTION("""COMPUTED_VALUE"""),"")</f>
        <v/>
      </c>
      <c r="F657" t="str">
        <f ca="1">IFERROR(__xludf.DUMMYFUNCTION("""COMPUTED_VALUE"""),"")</f>
        <v/>
      </c>
    </row>
    <row r="658" spans="1:6" ht="12.75">
      <c r="A658" t="str">
        <f ca="1">IFERROR(__xludf.DUMMYFUNCTION("""COMPUTED_VALUE"""),"")</f>
        <v/>
      </c>
      <c r="B658" t="str">
        <f ca="1">IFERROR(__xludf.DUMMYFUNCTION("""COMPUTED_VALUE"""),"")</f>
        <v/>
      </c>
      <c r="C658" t="str">
        <f ca="1">IFERROR(__xludf.DUMMYFUNCTION("""COMPUTED_VALUE"""),"")</f>
        <v/>
      </c>
      <c r="D658" t="str">
        <f ca="1">IFERROR(__xludf.DUMMYFUNCTION("""COMPUTED_VALUE"""),"")</f>
        <v/>
      </c>
      <c r="E658" t="str">
        <f ca="1">IFERROR(__xludf.DUMMYFUNCTION("""COMPUTED_VALUE"""),"")</f>
        <v/>
      </c>
      <c r="F658" t="str">
        <f ca="1">IFERROR(__xludf.DUMMYFUNCTION("""COMPUTED_VALUE"""),"")</f>
        <v/>
      </c>
    </row>
    <row r="659" spans="1:6" ht="12.75">
      <c r="A659" t="str">
        <f ca="1">IFERROR(__xludf.DUMMYFUNCTION("""COMPUTED_VALUE"""),"")</f>
        <v/>
      </c>
      <c r="B659" t="str">
        <f ca="1">IFERROR(__xludf.DUMMYFUNCTION("""COMPUTED_VALUE"""),"")</f>
        <v/>
      </c>
      <c r="C659" t="str">
        <f ca="1">IFERROR(__xludf.DUMMYFUNCTION("""COMPUTED_VALUE"""),"")</f>
        <v/>
      </c>
      <c r="D659" t="str">
        <f ca="1">IFERROR(__xludf.DUMMYFUNCTION("""COMPUTED_VALUE"""),"")</f>
        <v/>
      </c>
      <c r="E659" t="str">
        <f ca="1">IFERROR(__xludf.DUMMYFUNCTION("""COMPUTED_VALUE"""),"")</f>
        <v/>
      </c>
      <c r="F659" t="str">
        <f ca="1">IFERROR(__xludf.DUMMYFUNCTION("""COMPUTED_VALUE"""),"")</f>
        <v/>
      </c>
    </row>
    <row r="660" spans="1:6" ht="12.75">
      <c r="A660" t="str">
        <f ca="1">IFERROR(__xludf.DUMMYFUNCTION("""COMPUTED_VALUE"""),"")</f>
        <v/>
      </c>
      <c r="B660" t="str">
        <f ca="1">IFERROR(__xludf.DUMMYFUNCTION("""COMPUTED_VALUE"""),"")</f>
        <v/>
      </c>
      <c r="C660" t="str">
        <f ca="1">IFERROR(__xludf.DUMMYFUNCTION("""COMPUTED_VALUE"""),"")</f>
        <v/>
      </c>
      <c r="D660" t="str">
        <f ca="1">IFERROR(__xludf.DUMMYFUNCTION("""COMPUTED_VALUE"""),"")</f>
        <v/>
      </c>
      <c r="E660" t="str">
        <f ca="1">IFERROR(__xludf.DUMMYFUNCTION("""COMPUTED_VALUE"""),"")</f>
        <v/>
      </c>
      <c r="F660" t="str">
        <f ca="1">IFERROR(__xludf.DUMMYFUNCTION("""COMPUTED_VALUE"""),"")</f>
        <v/>
      </c>
    </row>
    <row r="661" spans="1:6" ht="12.75">
      <c r="A661" t="str">
        <f ca="1">IFERROR(__xludf.DUMMYFUNCTION("""COMPUTED_VALUE"""),"")</f>
        <v/>
      </c>
      <c r="B661" t="str">
        <f ca="1">IFERROR(__xludf.DUMMYFUNCTION("""COMPUTED_VALUE"""),"")</f>
        <v/>
      </c>
      <c r="C661" t="str">
        <f ca="1">IFERROR(__xludf.DUMMYFUNCTION("""COMPUTED_VALUE"""),"")</f>
        <v/>
      </c>
      <c r="D661" t="str">
        <f ca="1">IFERROR(__xludf.DUMMYFUNCTION("""COMPUTED_VALUE"""),"")</f>
        <v/>
      </c>
      <c r="E661" t="str">
        <f ca="1">IFERROR(__xludf.DUMMYFUNCTION("""COMPUTED_VALUE"""),"")</f>
        <v/>
      </c>
      <c r="F661" t="str">
        <f ca="1">IFERROR(__xludf.DUMMYFUNCTION("""COMPUTED_VALUE"""),"")</f>
        <v/>
      </c>
    </row>
    <row r="662" spans="1:6" ht="12.75">
      <c r="A662" t="str">
        <f ca="1">IFERROR(__xludf.DUMMYFUNCTION("""COMPUTED_VALUE"""),"")</f>
        <v/>
      </c>
      <c r="B662" t="str">
        <f ca="1">IFERROR(__xludf.DUMMYFUNCTION("""COMPUTED_VALUE"""),"")</f>
        <v/>
      </c>
      <c r="C662" t="str">
        <f ca="1">IFERROR(__xludf.DUMMYFUNCTION("""COMPUTED_VALUE"""),"")</f>
        <v/>
      </c>
      <c r="D662" t="str">
        <f ca="1">IFERROR(__xludf.DUMMYFUNCTION("""COMPUTED_VALUE"""),"")</f>
        <v/>
      </c>
      <c r="E662" t="str">
        <f ca="1">IFERROR(__xludf.DUMMYFUNCTION("""COMPUTED_VALUE"""),"")</f>
        <v/>
      </c>
      <c r="F662" t="str">
        <f ca="1">IFERROR(__xludf.DUMMYFUNCTION("""COMPUTED_VALUE"""),"")</f>
        <v/>
      </c>
    </row>
    <row r="663" spans="1:6" ht="12.75">
      <c r="A663" t="str">
        <f ca="1">IFERROR(__xludf.DUMMYFUNCTION("""COMPUTED_VALUE"""),"")</f>
        <v/>
      </c>
      <c r="B663" t="str">
        <f ca="1">IFERROR(__xludf.DUMMYFUNCTION("""COMPUTED_VALUE"""),"")</f>
        <v/>
      </c>
      <c r="C663" t="str">
        <f ca="1">IFERROR(__xludf.DUMMYFUNCTION("""COMPUTED_VALUE"""),"")</f>
        <v/>
      </c>
      <c r="D663" t="str">
        <f ca="1">IFERROR(__xludf.DUMMYFUNCTION("""COMPUTED_VALUE"""),"")</f>
        <v/>
      </c>
      <c r="E663" t="str">
        <f ca="1">IFERROR(__xludf.DUMMYFUNCTION("""COMPUTED_VALUE"""),"")</f>
        <v/>
      </c>
      <c r="F663" t="str">
        <f ca="1">IFERROR(__xludf.DUMMYFUNCTION("""COMPUTED_VALUE"""),"")</f>
        <v/>
      </c>
    </row>
    <row r="664" spans="1:6" ht="12.75">
      <c r="A664" t="str">
        <f ca="1">IFERROR(__xludf.DUMMYFUNCTION("""COMPUTED_VALUE"""),"")</f>
        <v/>
      </c>
      <c r="B664" t="str">
        <f ca="1">IFERROR(__xludf.DUMMYFUNCTION("""COMPUTED_VALUE"""),"")</f>
        <v/>
      </c>
      <c r="C664" t="str">
        <f ca="1">IFERROR(__xludf.DUMMYFUNCTION("""COMPUTED_VALUE"""),"")</f>
        <v/>
      </c>
      <c r="D664" t="str">
        <f ca="1">IFERROR(__xludf.DUMMYFUNCTION("""COMPUTED_VALUE"""),"")</f>
        <v/>
      </c>
      <c r="E664" t="str">
        <f ca="1">IFERROR(__xludf.DUMMYFUNCTION("""COMPUTED_VALUE"""),"")</f>
        <v/>
      </c>
      <c r="F664" t="str">
        <f ca="1">IFERROR(__xludf.DUMMYFUNCTION("""COMPUTED_VALUE"""),"")</f>
        <v/>
      </c>
    </row>
    <row r="665" spans="1:6" ht="12.75">
      <c r="A665" t="str">
        <f ca="1">IFERROR(__xludf.DUMMYFUNCTION("""COMPUTED_VALUE"""),"")</f>
        <v/>
      </c>
      <c r="B665" t="str">
        <f ca="1">IFERROR(__xludf.DUMMYFUNCTION("""COMPUTED_VALUE"""),"")</f>
        <v/>
      </c>
      <c r="C665" t="str">
        <f ca="1">IFERROR(__xludf.DUMMYFUNCTION("""COMPUTED_VALUE"""),"")</f>
        <v/>
      </c>
      <c r="D665" t="str">
        <f ca="1">IFERROR(__xludf.DUMMYFUNCTION("""COMPUTED_VALUE"""),"")</f>
        <v/>
      </c>
      <c r="E665" t="str">
        <f ca="1">IFERROR(__xludf.DUMMYFUNCTION("""COMPUTED_VALUE"""),"")</f>
        <v/>
      </c>
      <c r="F665" t="str">
        <f ca="1">IFERROR(__xludf.DUMMYFUNCTION("""COMPUTED_VALUE"""),"")</f>
        <v/>
      </c>
    </row>
    <row r="666" spans="1:6" ht="12.75">
      <c r="A666" t="str">
        <f ca="1">IFERROR(__xludf.DUMMYFUNCTION("""COMPUTED_VALUE"""),"")</f>
        <v/>
      </c>
      <c r="B666" t="str">
        <f ca="1">IFERROR(__xludf.DUMMYFUNCTION("""COMPUTED_VALUE"""),"")</f>
        <v/>
      </c>
      <c r="C666" t="str">
        <f ca="1">IFERROR(__xludf.DUMMYFUNCTION("""COMPUTED_VALUE"""),"")</f>
        <v/>
      </c>
      <c r="D666" t="str">
        <f ca="1">IFERROR(__xludf.DUMMYFUNCTION("""COMPUTED_VALUE"""),"")</f>
        <v/>
      </c>
      <c r="E666" t="str">
        <f ca="1">IFERROR(__xludf.DUMMYFUNCTION("""COMPUTED_VALUE"""),"")</f>
        <v/>
      </c>
      <c r="F666" t="str">
        <f ca="1">IFERROR(__xludf.DUMMYFUNCTION("""COMPUTED_VALUE"""),"")</f>
        <v/>
      </c>
    </row>
    <row r="667" spans="1:6" ht="12.75">
      <c r="A667" t="str">
        <f ca="1">IFERROR(__xludf.DUMMYFUNCTION("""COMPUTED_VALUE"""),"")</f>
        <v/>
      </c>
      <c r="B667" t="str">
        <f ca="1">IFERROR(__xludf.DUMMYFUNCTION("""COMPUTED_VALUE"""),"")</f>
        <v/>
      </c>
      <c r="C667" t="str">
        <f ca="1">IFERROR(__xludf.DUMMYFUNCTION("""COMPUTED_VALUE"""),"")</f>
        <v/>
      </c>
      <c r="D667" t="str">
        <f ca="1">IFERROR(__xludf.DUMMYFUNCTION("""COMPUTED_VALUE"""),"")</f>
        <v/>
      </c>
      <c r="E667" t="str">
        <f ca="1">IFERROR(__xludf.DUMMYFUNCTION("""COMPUTED_VALUE"""),"")</f>
        <v/>
      </c>
      <c r="F667" t="str">
        <f ca="1">IFERROR(__xludf.DUMMYFUNCTION("""COMPUTED_VALUE"""),"")</f>
        <v/>
      </c>
    </row>
    <row r="668" spans="1:6" ht="12.75">
      <c r="A668" t="str">
        <f ca="1">IFERROR(__xludf.DUMMYFUNCTION("""COMPUTED_VALUE"""),"")</f>
        <v/>
      </c>
      <c r="B668" t="str">
        <f ca="1">IFERROR(__xludf.DUMMYFUNCTION("""COMPUTED_VALUE"""),"")</f>
        <v/>
      </c>
      <c r="C668" t="str">
        <f ca="1">IFERROR(__xludf.DUMMYFUNCTION("""COMPUTED_VALUE"""),"")</f>
        <v/>
      </c>
      <c r="D668" t="str">
        <f ca="1">IFERROR(__xludf.DUMMYFUNCTION("""COMPUTED_VALUE"""),"")</f>
        <v/>
      </c>
      <c r="E668" t="str">
        <f ca="1">IFERROR(__xludf.DUMMYFUNCTION("""COMPUTED_VALUE"""),"")</f>
        <v/>
      </c>
      <c r="F668" t="str">
        <f ca="1">IFERROR(__xludf.DUMMYFUNCTION("""COMPUTED_VALUE"""),"")</f>
        <v/>
      </c>
    </row>
    <row r="669" spans="1:6" ht="12.75">
      <c r="A669" t="str">
        <f ca="1">IFERROR(__xludf.DUMMYFUNCTION("""COMPUTED_VALUE"""),"")</f>
        <v/>
      </c>
      <c r="B669" t="str">
        <f ca="1">IFERROR(__xludf.DUMMYFUNCTION("""COMPUTED_VALUE"""),"")</f>
        <v/>
      </c>
      <c r="C669" t="str">
        <f ca="1">IFERROR(__xludf.DUMMYFUNCTION("""COMPUTED_VALUE"""),"")</f>
        <v/>
      </c>
      <c r="D669" t="str">
        <f ca="1">IFERROR(__xludf.DUMMYFUNCTION("""COMPUTED_VALUE"""),"")</f>
        <v/>
      </c>
      <c r="E669" t="str">
        <f ca="1">IFERROR(__xludf.DUMMYFUNCTION("""COMPUTED_VALUE"""),"")</f>
        <v/>
      </c>
      <c r="F669" t="str">
        <f ca="1">IFERROR(__xludf.DUMMYFUNCTION("""COMPUTED_VALUE"""),"")</f>
        <v/>
      </c>
    </row>
    <row r="670" spans="1:6" ht="12.75">
      <c r="A670" t="str">
        <f ca="1">IFERROR(__xludf.DUMMYFUNCTION("""COMPUTED_VALUE"""),"")</f>
        <v/>
      </c>
      <c r="B670" t="str">
        <f ca="1">IFERROR(__xludf.DUMMYFUNCTION("""COMPUTED_VALUE"""),"")</f>
        <v/>
      </c>
      <c r="C670" t="str">
        <f ca="1">IFERROR(__xludf.DUMMYFUNCTION("""COMPUTED_VALUE"""),"")</f>
        <v/>
      </c>
      <c r="D670" t="str">
        <f ca="1">IFERROR(__xludf.DUMMYFUNCTION("""COMPUTED_VALUE"""),"")</f>
        <v/>
      </c>
      <c r="E670" t="str">
        <f ca="1">IFERROR(__xludf.DUMMYFUNCTION("""COMPUTED_VALUE"""),"")</f>
        <v/>
      </c>
      <c r="F670" t="str">
        <f ca="1">IFERROR(__xludf.DUMMYFUNCTION("""COMPUTED_VALUE"""),"")</f>
        <v/>
      </c>
    </row>
    <row r="671" spans="1:6" ht="12.75">
      <c r="A671" t="str">
        <f ca="1">IFERROR(__xludf.DUMMYFUNCTION("""COMPUTED_VALUE"""),"")</f>
        <v/>
      </c>
      <c r="B671" t="str">
        <f ca="1">IFERROR(__xludf.DUMMYFUNCTION("""COMPUTED_VALUE"""),"")</f>
        <v/>
      </c>
      <c r="C671" t="str">
        <f ca="1">IFERROR(__xludf.DUMMYFUNCTION("""COMPUTED_VALUE"""),"")</f>
        <v/>
      </c>
      <c r="D671" t="str">
        <f ca="1">IFERROR(__xludf.DUMMYFUNCTION("""COMPUTED_VALUE"""),"")</f>
        <v/>
      </c>
      <c r="E671" t="str">
        <f ca="1">IFERROR(__xludf.DUMMYFUNCTION("""COMPUTED_VALUE"""),"")</f>
        <v/>
      </c>
      <c r="F671" t="str">
        <f ca="1">IFERROR(__xludf.DUMMYFUNCTION("""COMPUTED_VALUE"""),"")</f>
        <v/>
      </c>
    </row>
    <row r="672" spans="1:6" ht="12.75">
      <c r="A672" t="str">
        <f ca="1">IFERROR(__xludf.DUMMYFUNCTION("""COMPUTED_VALUE"""),"")</f>
        <v/>
      </c>
      <c r="B672" t="str">
        <f ca="1">IFERROR(__xludf.DUMMYFUNCTION("""COMPUTED_VALUE"""),"")</f>
        <v/>
      </c>
      <c r="C672" t="str">
        <f ca="1">IFERROR(__xludf.DUMMYFUNCTION("""COMPUTED_VALUE"""),"")</f>
        <v/>
      </c>
      <c r="D672" t="str">
        <f ca="1">IFERROR(__xludf.DUMMYFUNCTION("""COMPUTED_VALUE"""),"")</f>
        <v/>
      </c>
      <c r="E672" t="str">
        <f ca="1">IFERROR(__xludf.DUMMYFUNCTION("""COMPUTED_VALUE"""),"")</f>
        <v/>
      </c>
      <c r="F672" t="str">
        <f ca="1">IFERROR(__xludf.DUMMYFUNCTION("""COMPUTED_VALUE"""),"")</f>
        <v/>
      </c>
    </row>
    <row r="673" spans="1:6" ht="12.75">
      <c r="A673" t="str">
        <f ca="1">IFERROR(__xludf.DUMMYFUNCTION("""COMPUTED_VALUE"""),"")</f>
        <v/>
      </c>
      <c r="B673" t="str">
        <f ca="1">IFERROR(__xludf.DUMMYFUNCTION("""COMPUTED_VALUE"""),"")</f>
        <v/>
      </c>
      <c r="C673" t="str">
        <f ca="1">IFERROR(__xludf.DUMMYFUNCTION("""COMPUTED_VALUE"""),"")</f>
        <v/>
      </c>
      <c r="D673" t="str">
        <f ca="1">IFERROR(__xludf.DUMMYFUNCTION("""COMPUTED_VALUE"""),"")</f>
        <v/>
      </c>
      <c r="E673" t="str">
        <f ca="1">IFERROR(__xludf.DUMMYFUNCTION("""COMPUTED_VALUE"""),"")</f>
        <v/>
      </c>
      <c r="F673" t="str">
        <f ca="1">IFERROR(__xludf.DUMMYFUNCTION("""COMPUTED_VALUE"""),"")</f>
        <v/>
      </c>
    </row>
    <row r="674" spans="1:6" ht="12.75">
      <c r="A674" t="str">
        <f ca="1">IFERROR(__xludf.DUMMYFUNCTION("""COMPUTED_VALUE"""),"")</f>
        <v/>
      </c>
      <c r="B674" t="str">
        <f ca="1">IFERROR(__xludf.DUMMYFUNCTION("""COMPUTED_VALUE"""),"")</f>
        <v/>
      </c>
      <c r="C674" t="str">
        <f ca="1">IFERROR(__xludf.DUMMYFUNCTION("""COMPUTED_VALUE"""),"")</f>
        <v/>
      </c>
      <c r="D674" t="str">
        <f ca="1">IFERROR(__xludf.DUMMYFUNCTION("""COMPUTED_VALUE"""),"")</f>
        <v/>
      </c>
      <c r="E674" t="str">
        <f ca="1">IFERROR(__xludf.DUMMYFUNCTION("""COMPUTED_VALUE"""),"")</f>
        <v/>
      </c>
      <c r="F674" t="str">
        <f ca="1">IFERROR(__xludf.DUMMYFUNCTION("""COMPUTED_VALUE"""),"")</f>
        <v/>
      </c>
    </row>
    <row r="675" spans="1:6" ht="12.75">
      <c r="A675" t="str">
        <f ca="1">IFERROR(__xludf.DUMMYFUNCTION("""COMPUTED_VALUE"""),"")</f>
        <v/>
      </c>
      <c r="B675" t="str">
        <f ca="1">IFERROR(__xludf.DUMMYFUNCTION("""COMPUTED_VALUE"""),"")</f>
        <v/>
      </c>
      <c r="C675" t="str">
        <f ca="1">IFERROR(__xludf.DUMMYFUNCTION("""COMPUTED_VALUE"""),"")</f>
        <v/>
      </c>
      <c r="D675" t="str">
        <f ca="1">IFERROR(__xludf.DUMMYFUNCTION("""COMPUTED_VALUE"""),"")</f>
        <v/>
      </c>
      <c r="E675" t="str">
        <f ca="1">IFERROR(__xludf.DUMMYFUNCTION("""COMPUTED_VALUE"""),"")</f>
        <v/>
      </c>
      <c r="F675" t="str">
        <f ca="1">IFERROR(__xludf.DUMMYFUNCTION("""COMPUTED_VALUE"""),"")</f>
        <v/>
      </c>
    </row>
    <row r="676" spans="1:6" ht="12.75">
      <c r="A676" t="str">
        <f ca="1">IFERROR(__xludf.DUMMYFUNCTION("""COMPUTED_VALUE"""),"")</f>
        <v/>
      </c>
      <c r="B676" t="str">
        <f ca="1">IFERROR(__xludf.DUMMYFUNCTION("""COMPUTED_VALUE"""),"")</f>
        <v/>
      </c>
      <c r="C676" t="str">
        <f ca="1">IFERROR(__xludf.DUMMYFUNCTION("""COMPUTED_VALUE"""),"")</f>
        <v/>
      </c>
      <c r="D676" t="str">
        <f ca="1">IFERROR(__xludf.DUMMYFUNCTION("""COMPUTED_VALUE"""),"")</f>
        <v/>
      </c>
      <c r="E676" t="str">
        <f ca="1">IFERROR(__xludf.DUMMYFUNCTION("""COMPUTED_VALUE"""),"")</f>
        <v/>
      </c>
      <c r="F676" t="str">
        <f ca="1">IFERROR(__xludf.DUMMYFUNCTION("""COMPUTED_VALUE"""),"")</f>
        <v/>
      </c>
    </row>
    <row r="677" spans="1:6" ht="12.75">
      <c r="A677" t="str">
        <f ca="1">IFERROR(__xludf.DUMMYFUNCTION("""COMPUTED_VALUE"""),"")</f>
        <v/>
      </c>
      <c r="B677" t="str">
        <f ca="1">IFERROR(__xludf.DUMMYFUNCTION("""COMPUTED_VALUE"""),"")</f>
        <v/>
      </c>
      <c r="C677" t="str">
        <f ca="1">IFERROR(__xludf.DUMMYFUNCTION("""COMPUTED_VALUE"""),"")</f>
        <v/>
      </c>
      <c r="D677" t="str">
        <f ca="1">IFERROR(__xludf.DUMMYFUNCTION("""COMPUTED_VALUE"""),"")</f>
        <v/>
      </c>
      <c r="E677" t="str">
        <f ca="1">IFERROR(__xludf.DUMMYFUNCTION("""COMPUTED_VALUE"""),"")</f>
        <v/>
      </c>
      <c r="F677" t="str">
        <f ca="1">IFERROR(__xludf.DUMMYFUNCTION("""COMPUTED_VALUE"""),"")</f>
        <v/>
      </c>
    </row>
    <row r="678" spans="1:6" ht="12.75">
      <c r="A678" t="str">
        <f ca="1">IFERROR(__xludf.DUMMYFUNCTION("""COMPUTED_VALUE"""),"")</f>
        <v/>
      </c>
      <c r="B678" t="str">
        <f ca="1">IFERROR(__xludf.DUMMYFUNCTION("""COMPUTED_VALUE"""),"")</f>
        <v/>
      </c>
      <c r="C678" t="str">
        <f ca="1">IFERROR(__xludf.DUMMYFUNCTION("""COMPUTED_VALUE"""),"")</f>
        <v/>
      </c>
      <c r="D678" t="str">
        <f ca="1">IFERROR(__xludf.DUMMYFUNCTION("""COMPUTED_VALUE"""),"")</f>
        <v/>
      </c>
      <c r="E678" t="str">
        <f ca="1">IFERROR(__xludf.DUMMYFUNCTION("""COMPUTED_VALUE"""),"")</f>
        <v/>
      </c>
      <c r="F678" t="str">
        <f ca="1">IFERROR(__xludf.DUMMYFUNCTION("""COMPUTED_VALUE"""),"")</f>
        <v/>
      </c>
    </row>
    <row r="679" spans="1:6" ht="12.75">
      <c r="A679" t="str">
        <f ca="1">IFERROR(__xludf.DUMMYFUNCTION("""COMPUTED_VALUE"""),"")</f>
        <v/>
      </c>
      <c r="B679" t="str">
        <f ca="1">IFERROR(__xludf.DUMMYFUNCTION("""COMPUTED_VALUE"""),"")</f>
        <v/>
      </c>
      <c r="C679" t="str">
        <f ca="1">IFERROR(__xludf.DUMMYFUNCTION("""COMPUTED_VALUE"""),"")</f>
        <v/>
      </c>
      <c r="D679" t="str">
        <f ca="1">IFERROR(__xludf.DUMMYFUNCTION("""COMPUTED_VALUE"""),"")</f>
        <v/>
      </c>
      <c r="E679" t="str">
        <f ca="1">IFERROR(__xludf.DUMMYFUNCTION("""COMPUTED_VALUE"""),"")</f>
        <v/>
      </c>
      <c r="F679" t="str">
        <f ca="1">IFERROR(__xludf.DUMMYFUNCTION("""COMPUTED_VALUE"""),"")</f>
        <v/>
      </c>
    </row>
    <row r="680" spans="1:6" ht="12.75">
      <c r="A680" t="str">
        <f ca="1">IFERROR(__xludf.DUMMYFUNCTION("""COMPUTED_VALUE"""),"")</f>
        <v/>
      </c>
      <c r="B680" t="str">
        <f ca="1">IFERROR(__xludf.DUMMYFUNCTION("""COMPUTED_VALUE"""),"")</f>
        <v/>
      </c>
      <c r="C680" t="str">
        <f ca="1">IFERROR(__xludf.DUMMYFUNCTION("""COMPUTED_VALUE"""),"")</f>
        <v/>
      </c>
      <c r="D680" t="str">
        <f ca="1">IFERROR(__xludf.DUMMYFUNCTION("""COMPUTED_VALUE"""),"")</f>
        <v/>
      </c>
      <c r="E680" t="str">
        <f ca="1">IFERROR(__xludf.DUMMYFUNCTION("""COMPUTED_VALUE"""),"")</f>
        <v/>
      </c>
      <c r="F680" t="str">
        <f ca="1">IFERROR(__xludf.DUMMYFUNCTION("""COMPUTED_VALUE"""),"")</f>
        <v/>
      </c>
    </row>
    <row r="681" spans="1:6" ht="12.75">
      <c r="A681" t="str">
        <f ca="1">IFERROR(__xludf.DUMMYFUNCTION("""COMPUTED_VALUE"""),"")</f>
        <v/>
      </c>
      <c r="B681" t="str">
        <f ca="1">IFERROR(__xludf.DUMMYFUNCTION("""COMPUTED_VALUE"""),"")</f>
        <v/>
      </c>
      <c r="C681" t="str">
        <f ca="1">IFERROR(__xludf.DUMMYFUNCTION("""COMPUTED_VALUE"""),"")</f>
        <v/>
      </c>
      <c r="D681" t="str">
        <f ca="1">IFERROR(__xludf.DUMMYFUNCTION("""COMPUTED_VALUE"""),"")</f>
        <v/>
      </c>
      <c r="E681" t="str">
        <f ca="1">IFERROR(__xludf.DUMMYFUNCTION("""COMPUTED_VALUE"""),"")</f>
        <v/>
      </c>
      <c r="F681" t="str">
        <f ca="1">IFERROR(__xludf.DUMMYFUNCTION("""COMPUTED_VALUE"""),"")</f>
        <v/>
      </c>
    </row>
    <row r="682" spans="1:6" ht="12.75">
      <c r="A682" t="str">
        <f ca="1">IFERROR(__xludf.DUMMYFUNCTION("""COMPUTED_VALUE"""),"")</f>
        <v/>
      </c>
      <c r="B682" t="str">
        <f ca="1">IFERROR(__xludf.DUMMYFUNCTION("""COMPUTED_VALUE"""),"")</f>
        <v/>
      </c>
      <c r="C682" t="str">
        <f ca="1">IFERROR(__xludf.DUMMYFUNCTION("""COMPUTED_VALUE"""),"")</f>
        <v/>
      </c>
      <c r="D682" t="str">
        <f ca="1">IFERROR(__xludf.DUMMYFUNCTION("""COMPUTED_VALUE"""),"")</f>
        <v/>
      </c>
      <c r="E682" t="str">
        <f ca="1">IFERROR(__xludf.DUMMYFUNCTION("""COMPUTED_VALUE"""),"")</f>
        <v/>
      </c>
      <c r="F682" t="str">
        <f ca="1">IFERROR(__xludf.DUMMYFUNCTION("""COMPUTED_VALUE"""),"")</f>
        <v/>
      </c>
    </row>
    <row r="683" spans="1:6" ht="12.75">
      <c r="A683" t="str">
        <f ca="1">IFERROR(__xludf.DUMMYFUNCTION("""COMPUTED_VALUE"""),"")</f>
        <v/>
      </c>
      <c r="B683" t="str">
        <f ca="1">IFERROR(__xludf.DUMMYFUNCTION("""COMPUTED_VALUE"""),"")</f>
        <v/>
      </c>
      <c r="C683" t="str">
        <f ca="1">IFERROR(__xludf.DUMMYFUNCTION("""COMPUTED_VALUE"""),"")</f>
        <v/>
      </c>
      <c r="D683" t="str">
        <f ca="1">IFERROR(__xludf.DUMMYFUNCTION("""COMPUTED_VALUE"""),"")</f>
        <v/>
      </c>
      <c r="E683" t="str">
        <f ca="1">IFERROR(__xludf.DUMMYFUNCTION("""COMPUTED_VALUE"""),"")</f>
        <v/>
      </c>
      <c r="F683" t="str">
        <f ca="1">IFERROR(__xludf.DUMMYFUNCTION("""COMPUTED_VALUE"""),"")</f>
        <v/>
      </c>
    </row>
    <row r="684" spans="1:6" ht="12.75">
      <c r="A684" t="str">
        <f ca="1">IFERROR(__xludf.DUMMYFUNCTION("""COMPUTED_VALUE"""),"")</f>
        <v/>
      </c>
      <c r="B684" t="str">
        <f ca="1">IFERROR(__xludf.DUMMYFUNCTION("""COMPUTED_VALUE"""),"")</f>
        <v/>
      </c>
      <c r="C684" t="str">
        <f ca="1">IFERROR(__xludf.DUMMYFUNCTION("""COMPUTED_VALUE"""),"")</f>
        <v/>
      </c>
      <c r="D684" t="str">
        <f ca="1">IFERROR(__xludf.DUMMYFUNCTION("""COMPUTED_VALUE"""),"")</f>
        <v/>
      </c>
      <c r="E684" t="str">
        <f ca="1">IFERROR(__xludf.DUMMYFUNCTION("""COMPUTED_VALUE"""),"")</f>
        <v/>
      </c>
      <c r="F684" t="str">
        <f ca="1">IFERROR(__xludf.DUMMYFUNCTION("""COMPUTED_VALUE"""),"")</f>
        <v/>
      </c>
    </row>
    <row r="685" spans="1:6" ht="12.75">
      <c r="A685" t="str">
        <f ca="1">IFERROR(__xludf.DUMMYFUNCTION("""COMPUTED_VALUE"""),"")</f>
        <v/>
      </c>
      <c r="B685" t="str">
        <f ca="1">IFERROR(__xludf.DUMMYFUNCTION("""COMPUTED_VALUE"""),"")</f>
        <v/>
      </c>
      <c r="C685" t="str">
        <f ca="1">IFERROR(__xludf.DUMMYFUNCTION("""COMPUTED_VALUE"""),"")</f>
        <v/>
      </c>
      <c r="D685" t="str">
        <f ca="1">IFERROR(__xludf.DUMMYFUNCTION("""COMPUTED_VALUE"""),"")</f>
        <v/>
      </c>
      <c r="E685" t="str">
        <f ca="1">IFERROR(__xludf.DUMMYFUNCTION("""COMPUTED_VALUE"""),"")</f>
        <v/>
      </c>
      <c r="F685" t="str">
        <f ca="1">IFERROR(__xludf.DUMMYFUNCTION("""COMPUTED_VALUE"""),"")</f>
        <v/>
      </c>
    </row>
    <row r="686" spans="1:6" ht="12.75">
      <c r="A686" t="str">
        <f ca="1">IFERROR(__xludf.DUMMYFUNCTION("""COMPUTED_VALUE"""),"")</f>
        <v/>
      </c>
      <c r="B686" t="str">
        <f ca="1">IFERROR(__xludf.DUMMYFUNCTION("""COMPUTED_VALUE"""),"")</f>
        <v/>
      </c>
      <c r="C686" t="str">
        <f ca="1">IFERROR(__xludf.DUMMYFUNCTION("""COMPUTED_VALUE"""),"")</f>
        <v/>
      </c>
      <c r="D686" t="str">
        <f ca="1">IFERROR(__xludf.DUMMYFUNCTION("""COMPUTED_VALUE"""),"")</f>
        <v/>
      </c>
      <c r="E686" t="str">
        <f ca="1">IFERROR(__xludf.DUMMYFUNCTION("""COMPUTED_VALUE"""),"")</f>
        <v/>
      </c>
      <c r="F686" t="str">
        <f ca="1">IFERROR(__xludf.DUMMYFUNCTION("""COMPUTED_VALUE"""),"")</f>
        <v/>
      </c>
    </row>
    <row r="687" spans="1:6" ht="12.75">
      <c r="A687" t="str">
        <f ca="1">IFERROR(__xludf.DUMMYFUNCTION("""COMPUTED_VALUE"""),"")</f>
        <v/>
      </c>
      <c r="B687" t="str">
        <f ca="1">IFERROR(__xludf.DUMMYFUNCTION("""COMPUTED_VALUE"""),"")</f>
        <v/>
      </c>
      <c r="C687" t="str">
        <f ca="1">IFERROR(__xludf.DUMMYFUNCTION("""COMPUTED_VALUE"""),"")</f>
        <v/>
      </c>
      <c r="D687" t="str">
        <f ca="1">IFERROR(__xludf.DUMMYFUNCTION("""COMPUTED_VALUE"""),"")</f>
        <v/>
      </c>
      <c r="E687" t="str">
        <f ca="1">IFERROR(__xludf.DUMMYFUNCTION("""COMPUTED_VALUE"""),"")</f>
        <v/>
      </c>
      <c r="F687" t="str">
        <f ca="1">IFERROR(__xludf.DUMMYFUNCTION("""COMPUTED_VALUE"""),"")</f>
        <v/>
      </c>
    </row>
    <row r="688" spans="1:6" ht="12.75">
      <c r="A688" t="str">
        <f ca="1">IFERROR(__xludf.DUMMYFUNCTION("""COMPUTED_VALUE"""),"")</f>
        <v/>
      </c>
      <c r="B688" t="str">
        <f ca="1">IFERROR(__xludf.DUMMYFUNCTION("""COMPUTED_VALUE"""),"")</f>
        <v/>
      </c>
      <c r="C688" t="str">
        <f ca="1">IFERROR(__xludf.DUMMYFUNCTION("""COMPUTED_VALUE"""),"")</f>
        <v/>
      </c>
      <c r="D688" t="str">
        <f ca="1">IFERROR(__xludf.DUMMYFUNCTION("""COMPUTED_VALUE"""),"")</f>
        <v/>
      </c>
      <c r="E688" t="str">
        <f ca="1">IFERROR(__xludf.DUMMYFUNCTION("""COMPUTED_VALUE"""),"")</f>
        <v/>
      </c>
      <c r="F688" t="str">
        <f ca="1">IFERROR(__xludf.DUMMYFUNCTION("""COMPUTED_VALUE"""),"")</f>
        <v/>
      </c>
    </row>
    <row r="689" spans="1:6" ht="12.75">
      <c r="A689" t="str">
        <f ca="1">IFERROR(__xludf.DUMMYFUNCTION("""COMPUTED_VALUE"""),"")</f>
        <v/>
      </c>
      <c r="B689" t="str">
        <f ca="1">IFERROR(__xludf.DUMMYFUNCTION("""COMPUTED_VALUE"""),"")</f>
        <v/>
      </c>
      <c r="C689" t="str">
        <f ca="1">IFERROR(__xludf.DUMMYFUNCTION("""COMPUTED_VALUE"""),"")</f>
        <v/>
      </c>
      <c r="D689" t="str">
        <f ca="1">IFERROR(__xludf.DUMMYFUNCTION("""COMPUTED_VALUE"""),"")</f>
        <v/>
      </c>
      <c r="E689" t="str">
        <f ca="1">IFERROR(__xludf.DUMMYFUNCTION("""COMPUTED_VALUE"""),"")</f>
        <v/>
      </c>
      <c r="F689" t="str">
        <f ca="1">IFERROR(__xludf.DUMMYFUNCTION("""COMPUTED_VALUE"""),"")</f>
        <v/>
      </c>
    </row>
    <row r="690" spans="1:6" ht="12.75">
      <c r="A690" t="str">
        <f ca="1">IFERROR(__xludf.DUMMYFUNCTION("""COMPUTED_VALUE"""),"")</f>
        <v/>
      </c>
      <c r="B690" t="str">
        <f ca="1">IFERROR(__xludf.DUMMYFUNCTION("""COMPUTED_VALUE"""),"")</f>
        <v/>
      </c>
      <c r="C690" t="str">
        <f ca="1">IFERROR(__xludf.DUMMYFUNCTION("""COMPUTED_VALUE"""),"")</f>
        <v/>
      </c>
      <c r="D690" t="str">
        <f ca="1">IFERROR(__xludf.DUMMYFUNCTION("""COMPUTED_VALUE"""),"")</f>
        <v/>
      </c>
      <c r="E690" t="str">
        <f ca="1">IFERROR(__xludf.DUMMYFUNCTION("""COMPUTED_VALUE"""),"")</f>
        <v/>
      </c>
      <c r="F690" t="str">
        <f ca="1">IFERROR(__xludf.DUMMYFUNCTION("""COMPUTED_VALUE"""),"")</f>
        <v/>
      </c>
    </row>
    <row r="691" spans="1:6" ht="12.75">
      <c r="A691" t="str">
        <f ca="1">IFERROR(__xludf.DUMMYFUNCTION("""COMPUTED_VALUE"""),"")</f>
        <v/>
      </c>
      <c r="B691" t="str">
        <f ca="1">IFERROR(__xludf.DUMMYFUNCTION("""COMPUTED_VALUE"""),"")</f>
        <v/>
      </c>
      <c r="C691" t="str">
        <f ca="1">IFERROR(__xludf.DUMMYFUNCTION("""COMPUTED_VALUE"""),"")</f>
        <v/>
      </c>
      <c r="D691" t="str">
        <f ca="1">IFERROR(__xludf.DUMMYFUNCTION("""COMPUTED_VALUE"""),"")</f>
        <v/>
      </c>
      <c r="E691" t="str">
        <f ca="1">IFERROR(__xludf.DUMMYFUNCTION("""COMPUTED_VALUE"""),"")</f>
        <v/>
      </c>
      <c r="F691" t="str">
        <f ca="1">IFERROR(__xludf.DUMMYFUNCTION("""COMPUTED_VALUE"""),"")</f>
        <v/>
      </c>
    </row>
    <row r="692" spans="1:6" ht="12.75">
      <c r="A692" t="str">
        <f ca="1">IFERROR(__xludf.DUMMYFUNCTION("""COMPUTED_VALUE"""),"")</f>
        <v/>
      </c>
      <c r="B692" t="str">
        <f ca="1">IFERROR(__xludf.DUMMYFUNCTION("""COMPUTED_VALUE"""),"")</f>
        <v/>
      </c>
      <c r="C692" t="str">
        <f ca="1">IFERROR(__xludf.DUMMYFUNCTION("""COMPUTED_VALUE"""),"")</f>
        <v/>
      </c>
      <c r="D692" t="str">
        <f ca="1">IFERROR(__xludf.DUMMYFUNCTION("""COMPUTED_VALUE"""),"")</f>
        <v/>
      </c>
      <c r="E692" t="str">
        <f ca="1">IFERROR(__xludf.DUMMYFUNCTION("""COMPUTED_VALUE"""),"")</f>
        <v/>
      </c>
      <c r="F692" t="str">
        <f ca="1">IFERROR(__xludf.DUMMYFUNCTION("""COMPUTED_VALUE"""),"")</f>
        <v/>
      </c>
    </row>
    <row r="693" spans="1:6" ht="12.75">
      <c r="A693" t="str">
        <f ca="1">IFERROR(__xludf.DUMMYFUNCTION("""COMPUTED_VALUE"""),"")</f>
        <v/>
      </c>
      <c r="B693" t="str">
        <f ca="1">IFERROR(__xludf.DUMMYFUNCTION("""COMPUTED_VALUE"""),"")</f>
        <v/>
      </c>
      <c r="C693" t="str">
        <f ca="1">IFERROR(__xludf.DUMMYFUNCTION("""COMPUTED_VALUE"""),"")</f>
        <v/>
      </c>
      <c r="D693" t="str">
        <f ca="1">IFERROR(__xludf.DUMMYFUNCTION("""COMPUTED_VALUE"""),"")</f>
        <v/>
      </c>
      <c r="E693" t="str">
        <f ca="1">IFERROR(__xludf.DUMMYFUNCTION("""COMPUTED_VALUE"""),"")</f>
        <v/>
      </c>
      <c r="F693" t="str">
        <f ca="1">IFERROR(__xludf.DUMMYFUNCTION("""COMPUTED_VALUE"""),"")</f>
        <v/>
      </c>
    </row>
    <row r="694" spans="1:6" ht="12.75">
      <c r="A694" t="str">
        <f ca="1">IFERROR(__xludf.DUMMYFUNCTION("""COMPUTED_VALUE"""),"")</f>
        <v/>
      </c>
      <c r="B694" t="str">
        <f ca="1">IFERROR(__xludf.DUMMYFUNCTION("""COMPUTED_VALUE"""),"")</f>
        <v/>
      </c>
      <c r="C694" t="str">
        <f ca="1">IFERROR(__xludf.DUMMYFUNCTION("""COMPUTED_VALUE"""),"")</f>
        <v/>
      </c>
      <c r="D694" t="str">
        <f ca="1">IFERROR(__xludf.DUMMYFUNCTION("""COMPUTED_VALUE"""),"")</f>
        <v/>
      </c>
      <c r="E694" t="str">
        <f ca="1">IFERROR(__xludf.DUMMYFUNCTION("""COMPUTED_VALUE"""),"")</f>
        <v/>
      </c>
      <c r="F694" t="str">
        <f ca="1">IFERROR(__xludf.DUMMYFUNCTION("""COMPUTED_VALUE"""),"")</f>
        <v/>
      </c>
    </row>
    <row r="695" spans="1:6" ht="12.75">
      <c r="A695" t="str">
        <f ca="1">IFERROR(__xludf.DUMMYFUNCTION("""COMPUTED_VALUE"""),"")</f>
        <v/>
      </c>
      <c r="B695" t="str">
        <f ca="1">IFERROR(__xludf.DUMMYFUNCTION("""COMPUTED_VALUE"""),"")</f>
        <v/>
      </c>
      <c r="C695" t="str">
        <f ca="1">IFERROR(__xludf.DUMMYFUNCTION("""COMPUTED_VALUE"""),"")</f>
        <v/>
      </c>
      <c r="D695" t="str">
        <f ca="1">IFERROR(__xludf.DUMMYFUNCTION("""COMPUTED_VALUE"""),"")</f>
        <v/>
      </c>
      <c r="E695" t="str">
        <f ca="1">IFERROR(__xludf.DUMMYFUNCTION("""COMPUTED_VALUE"""),"")</f>
        <v/>
      </c>
      <c r="F695" t="str">
        <f ca="1">IFERROR(__xludf.DUMMYFUNCTION("""COMPUTED_VALUE"""),"")</f>
        <v/>
      </c>
    </row>
    <row r="696" spans="1:6" ht="12.75">
      <c r="A696" t="str">
        <f ca="1">IFERROR(__xludf.DUMMYFUNCTION("""COMPUTED_VALUE"""),"")</f>
        <v/>
      </c>
      <c r="B696" t="str">
        <f ca="1">IFERROR(__xludf.DUMMYFUNCTION("""COMPUTED_VALUE"""),"")</f>
        <v/>
      </c>
      <c r="C696" t="str">
        <f ca="1">IFERROR(__xludf.DUMMYFUNCTION("""COMPUTED_VALUE"""),"")</f>
        <v/>
      </c>
      <c r="D696" t="str">
        <f ca="1">IFERROR(__xludf.DUMMYFUNCTION("""COMPUTED_VALUE"""),"")</f>
        <v/>
      </c>
      <c r="E696" t="str">
        <f ca="1">IFERROR(__xludf.DUMMYFUNCTION("""COMPUTED_VALUE"""),"")</f>
        <v/>
      </c>
      <c r="F696" t="str">
        <f ca="1">IFERROR(__xludf.DUMMYFUNCTION("""COMPUTED_VALUE"""),"")</f>
        <v/>
      </c>
    </row>
    <row r="697" spans="1:6" ht="12.75">
      <c r="A697" t="str">
        <f ca="1">IFERROR(__xludf.DUMMYFUNCTION("""COMPUTED_VALUE"""),"")</f>
        <v/>
      </c>
      <c r="B697" t="str">
        <f ca="1">IFERROR(__xludf.DUMMYFUNCTION("""COMPUTED_VALUE"""),"")</f>
        <v/>
      </c>
      <c r="C697" t="str">
        <f ca="1">IFERROR(__xludf.DUMMYFUNCTION("""COMPUTED_VALUE"""),"")</f>
        <v/>
      </c>
      <c r="D697" t="str">
        <f ca="1">IFERROR(__xludf.DUMMYFUNCTION("""COMPUTED_VALUE"""),"")</f>
        <v/>
      </c>
      <c r="E697" t="str">
        <f ca="1">IFERROR(__xludf.DUMMYFUNCTION("""COMPUTED_VALUE"""),"")</f>
        <v/>
      </c>
      <c r="F697" t="str">
        <f ca="1">IFERROR(__xludf.DUMMYFUNCTION("""COMPUTED_VALUE"""),"")</f>
        <v/>
      </c>
    </row>
    <row r="698" spans="1:6" ht="12.75">
      <c r="A698" t="str">
        <f ca="1">IFERROR(__xludf.DUMMYFUNCTION("""COMPUTED_VALUE"""),"")</f>
        <v/>
      </c>
      <c r="B698" t="str">
        <f ca="1">IFERROR(__xludf.DUMMYFUNCTION("""COMPUTED_VALUE"""),"")</f>
        <v/>
      </c>
      <c r="C698" t="str">
        <f ca="1">IFERROR(__xludf.DUMMYFUNCTION("""COMPUTED_VALUE"""),"")</f>
        <v/>
      </c>
      <c r="D698" t="str">
        <f ca="1">IFERROR(__xludf.DUMMYFUNCTION("""COMPUTED_VALUE"""),"")</f>
        <v/>
      </c>
      <c r="E698" t="str">
        <f ca="1">IFERROR(__xludf.DUMMYFUNCTION("""COMPUTED_VALUE"""),"")</f>
        <v/>
      </c>
      <c r="F698" t="str">
        <f ca="1">IFERROR(__xludf.DUMMYFUNCTION("""COMPUTED_VALUE"""),"")</f>
        <v/>
      </c>
    </row>
    <row r="699" spans="1:6" ht="12.75">
      <c r="A699" t="str">
        <f ca="1">IFERROR(__xludf.DUMMYFUNCTION("""COMPUTED_VALUE"""),"")</f>
        <v/>
      </c>
      <c r="B699" t="str">
        <f ca="1">IFERROR(__xludf.DUMMYFUNCTION("""COMPUTED_VALUE"""),"")</f>
        <v/>
      </c>
      <c r="C699" t="str">
        <f ca="1">IFERROR(__xludf.DUMMYFUNCTION("""COMPUTED_VALUE"""),"")</f>
        <v/>
      </c>
      <c r="D699" t="str">
        <f ca="1">IFERROR(__xludf.DUMMYFUNCTION("""COMPUTED_VALUE"""),"")</f>
        <v/>
      </c>
      <c r="E699" t="str">
        <f ca="1">IFERROR(__xludf.DUMMYFUNCTION("""COMPUTED_VALUE"""),"")</f>
        <v/>
      </c>
      <c r="F699" t="str">
        <f ca="1">IFERROR(__xludf.DUMMYFUNCTION("""COMPUTED_VALUE"""),"")</f>
        <v/>
      </c>
    </row>
    <row r="700" spans="1:6" ht="12.75">
      <c r="A700" t="str">
        <f ca="1">IFERROR(__xludf.DUMMYFUNCTION("""COMPUTED_VALUE"""),"")</f>
        <v/>
      </c>
      <c r="B700" t="str">
        <f ca="1">IFERROR(__xludf.DUMMYFUNCTION("""COMPUTED_VALUE"""),"")</f>
        <v/>
      </c>
      <c r="C700" t="str">
        <f ca="1">IFERROR(__xludf.DUMMYFUNCTION("""COMPUTED_VALUE"""),"")</f>
        <v/>
      </c>
      <c r="D700" t="str">
        <f ca="1">IFERROR(__xludf.DUMMYFUNCTION("""COMPUTED_VALUE"""),"")</f>
        <v/>
      </c>
      <c r="E700" t="str">
        <f ca="1">IFERROR(__xludf.DUMMYFUNCTION("""COMPUTED_VALUE"""),"")</f>
        <v/>
      </c>
      <c r="F700" t="str">
        <f ca="1">IFERROR(__xludf.DUMMYFUNCTION("""COMPUTED_VALUE"""),"")</f>
        <v/>
      </c>
    </row>
    <row r="701" spans="1:6" ht="12.75">
      <c r="A701" t="str">
        <f ca="1">IFERROR(__xludf.DUMMYFUNCTION("""COMPUTED_VALUE"""),"")</f>
        <v/>
      </c>
      <c r="B701" t="str">
        <f ca="1">IFERROR(__xludf.DUMMYFUNCTION("""COMPUTED_VALUE"""),"")</f>
        <v/>
      </c>
      <c r="C701" t="str">
        <f ca="1">IFERROR(__xludf.DUMMYFUNCTION("""COMPUTED_VALUE"""),"")</f>
        <v/>
      </c>
      <c r="D701" t="str">
        <f ca="1">IFERROR(__xludf.DUMMYFUNCTION("""COMPUTED_VALUE"""),"")</f>
        <v/>
      </c>
      <c r="E701" t="str">
        <f ca="1">IFERROR(__xludf.DUMMYFUNCTION("""COMPUTED_VALUE"""),"")</f>
        <v/>
      </c>
      <c r="F701" t="str">
        <f ca="1">IFERROR(__xludf.DUMMYFUNCTION("""COMPUTED_VALUE"""),"")</f>
        <v/>
      </c>
    </row>
    <row r="702" spans="1:6" ht="12.75">
      <c r="A702" t="str">
        <f ca="1">IFERROR(__xludf.DUMMYFUNCTION("""COMPUTED_VALUE"""),"")</f>
        <v/>
      </c>
      <c r="B702" t="str">
        <f ca="1">IFERROR(__xludf.DUMMYFUNCTION("""COMPUTED_VALUE"""),"")</f>
        <v/>
      </c>
      <c r="C702" t="str">
        <f ca="1">IFERROR(__xludf.DUMMYFUNCTION("""COMPUTED_VALUE"""),"")</f>
        <v/>
      </c>
      <c r="D702" t="str">
        <f ca="1">IFERROR(__xludf.DUMMYFUNCTION("""COMPUTED_VALUE"""),"")</f>
        <v/>
      </c>
      <c r="E702" t="str">
        <f ca="1">IFERROR(__xludf.DUMMYFUNCTION("""COMPUTED_VALUE"""),"")</f>
        <v/>
      </c>
      <c r="F702" t="str">
        <f ca="1">IFERROR(__xludf.DUMMYFUNCTION("""COMPUTED_VALUE"""),"")</f>
        <v/>
      </c>
    </row>
    <row r="703" spans="1:6" ht="12.75">
      <c r="A703" t="str">
        <f ca="1">IFERROR(__xludf.DUMMYFUNCTION("""COMPUTED_VALUE"""),"")</f>
        <v/>
      </c>
      <c r="B703" t="str">
        <f ca="1">IFERROR(__xludf.DUMMYFUNCTION("""COMPUTED_VALUE"""),"")</f>
        <v/>
      </c>
      <c r="C703" t="str">
        <f ca="1">IFERROR(__xludf.DUMMYFUNCTION("""COMPUTED_VALUE"""),"")</f>
        <v/>
      </c>
      <c r="D703" t="str">
        <f ca="1">IFERROR(__xludf.DUMMYFUNCTION("""COMPUTED_VALUE"""),"")</f>
        <v/>
      </c>
      <c r="E703" t="str">
        <f ca="1">IFERROR(__xludf.DUMMYFUNCTION("""COMPUTED_VALUE"""),"")</f>
        <v/>
      </c>
      <c r="F703" t="str">
        <f ca="1">IFERROR(__xludf.DUMMYFUNCTION("""COMPUTED_VALUE"""),"")</f>
        <v/>
      </c>
    </row>
    <row r="704" spans="1:6" ht="12.75">
      <c r="A704" t="str">
        <f ca="1">IFERROR(__xludf.DUMMYFUNCTION("""COMPUTED_VALUE"""),"")</f>
        <v/>
      </c>
      <c r="B704" t="str">
        <f ca="1">IFERROR(__xludf.DUMMYFUNCTION("""COMPUTED_VALUE"""),"")</f>
        <v/>
      </c>
      <c r="C704" t="str">
        <f ca="1">IFERROR(__xludf.DUMMYFUNCTION("""COMPUTED_VALUE"""),"")</f>
        <v/>
      </c>
      <c r="D704" t="str">
        <f ca="1">IFERROR(__xludf.DUMMYFUNCTION("""COMPUTED_VALUE"""),"")</f>
        <v/>
      </c>
      <c r="E704" t="str">
        <f ca="1">IFERROR(__xludf.DUMMYFUNCTION("""COMPUTED_VALUE"""),"")</f>
        <v/>
      </c>
      <c r="F704" t="str">
        <f ca="1">IFERROR(__xludf.DUMMYFUNCTION("""COMPUTED_VALUE"""),"")</f>
        <v/>
      </c>
    </row>
    <row r="705" spans="1:6" ht="12.75">
      <c r="A705" t="str">
        <f ca="1">IFERROR(__xludf.DUMMYFUNCTION("""COMPUTED_VALUE"""),"")</f>
        <v/>
      </c>
      <c r="B705" t="str">
        <f ca="1">IFERROR(__xludf.DUMMYFUNCTION("""COMPUTED_VALUE"""),"")</f>
        <v/>
      </c>
      <c r="C705" t="str">
        <f ca="1">IFERROR(__xludf.DUMMYFUNCTION("""COMPUTED_VALUE"""),"")</f>
        <v/>
      </c>
      <c r="D705" t="str">
        <f ca="1">IFERROR(__xludf.DUMMYFUNCTION("""COMPUTED_VALUE"""),"")</f>
        <v/>
      </c>
      <c r="E705" t="str">
        <f ca="1">IFERROR(__xludf.DUMMYFUNCTION("""COMPUTED_VALUE"""),"")</f>
        <v/>
      </c>
      <c r="F705" t="str">
        <f ca="1">IFERROR(__xludf.DUMMYFUNCTION("""COMPUTED_VALUE"""),"")</f>
        <v/>
      </c>
    </row>
    <row r="706" spans="1:6" ht="12.75">
      <c r="A706" t="str">
        <f ca="1">IFERROR(__xludf.DUMMYFUNCTION("""COMPUTED_VALUE"""),"")</f>
        <v/>
      </c>
      <c r="B706" t="str">
        <f ca="1">IFERROR(__xludf.DUMMYFUNCTION("""COMPUTED_VALUE"""),"")</f>
        <v/>
      </c>
      <c r="C706" t="str">
        <f ca="1">IFERROR(__xludf.DUMMYFUNCTION("""COMPUTED_VALUE"""),"")</f>
        <v/>
      </c>
      <c r="D706" t="str">
        <f ca="1">IFERROR(__xludf.DUMMYFUNCTION("""COMPUTED_VALUE"""),"")</f>
        <v/>
      </c>
      <c r="E706" t="str">
        <f ca="1">IFERROR(__xludf.DUMMYFUNCTION("""COMPUTED_VALUE"""),"")</f>
        <v/>
      </c>
      <c r="F706" t="str">
        <f ca="1">IFERROR(__xludf.DUMMYFUNCTION("""COMPUTED_VALUE"""),"")</f>
        <v/>
      </c>
    </row>
    <row r="707" spans="1:6" ht="12.75">
      <c r="A707" t="str">
        <f ca="1">IFERROR(__xludf.DUMMYFUNCTION("""COMPUTED_VALUE"""),"")</f>
        <v/>
      </c>
      <c r="B707" t="str">
        <f ca="1">IFERROR(__xludf.DUMMYFUNCTION("""COMPUTED_VALUE"""),"")</f>
        <v/>
      </c>
      <c r="C707" t="str">
        <f ca="1">IFERROR(__xludf.DUMMYFUNCTION("""COMPUTED_VALUE"""),"")</f>
        <v/>
      </c>
      <c r="D707" t="str">
        <f ca="1">IFERROR(__xludf.DUMMYFUNCTION("""COMPUTED_VALUE"""),"")</f>
        <v/>
      </c>
      <c r="E707" t="str">
        <f ca="1">IFERROR(__xludf.DUMMYFUNCTION("""COMPUTED_VALUE"""),"")</f>
        <v/>
      </c>
      <c r="F707" t="str">
        <f ca="1">IFERROR(__xludf.DUMMYFUNCTION("""COMPUTED_VALUE"""),"")</f>
        <v/>
      </c>
    </row>
    <row r="708" spans="1:6" ht="12.75">
      <c r="A708" t="str">
        <f ca="1">IFERROR(__xludf.DUMMYFUNCTION("""COMPUTED_VALUE"""),"")</f>
        <v/>
      </c>
      <c r="B708" t="str">
        <f ca="1">IFERROR(__xludf.DUMMYFUNCTION("""COMPUTED_VALUE"""),"")</f>
        <v/>
      </c>
      <c r="C708" t="str">
        <f ca="1">IFERROR(__xludf.DUMMYFUNCTION("""COMPUTED_VALUE"""),"")</f>
        <v/>
      </c>
      <c r="D708" t="str">
        <f ca="1">IFERROR(__xludf.DUMMYFUNCTION("""COMPUTED_VALUE"""),"")</f>
        <v/>
      </c>
      <c r="E708" t="str">
        <f ca="1">IFERROR(__xludf.DUMMYFUNCTION("""COMPUTED_VALUE"""),"")</f>
        <v/>
      </c>
      <c r="F708" t="str">
        <f ca="1">IFERROR(__xludf.DUMMYFUNCTION("""COMPUTED_VALUE"""),"")</f>
        <v/>
      </c>
    </row>
    <row r="709" spans="1:6" ht="12.75">
      <c r="A709" t="str">
        <f ca="1">IFERROR(__xludf.DUMMYFUNCTION("""COMPUTED_VALUE"""),"")</f>
        <v/>
      </c>
      <c r="B709" t="str">
        <f ca="1">IFERROR(__xludf.DUMMYFUNCTION("""COMPUTED_VALUE"""),"")</f>
        <v/>
      </c>
      <c r="C709" t="str">
        <f ca="1">IFERROR(__xludf.DUMMYFUNCTION("""COMPUTED_VALUE"""),"")</f>
        <v/>
      </c>
      <c r="D709" t="str">
        <f ca="1">IFERROR(__xludf.DUMMYFUNCTION("""COMPUTED_VALUE"""),"")</f>
        <v/>
      </c>
      <c r="E709" t="str">
        <f ca="1">IFERROR(__xludf.DUMMYFUNCTION("""COMPUTED_VALUE"""),"")</f>
        <v/>
      </c>
      <c r="F709" t="str">
        <f ca="1">IFERROR(__xludf.DUMMYFUNCTION("""COMPUTED_VALUE"""),"")</f>
        <v/>
      </c>
    </row>
    <row r="710" spans="1:6" ht="12.75">
      <c r="A710" t="str">
        <f ca="1">IFERROR(__xludf.DUMMYFUNCTION("""COMPUTED_VALUE"""),"")</f>
        <v/>
      </c>
      <c r="B710" t="str">
        <f ca="1">IFERROR(__xludf.DUMMYFUNCTION("""COMPUTED_VALUE"""),"")</f>
        <v/>
      </c>
      <c r="C710" t="str">
        <f ca="1">IFERROR(__xludf.DUMMYFUNCTION("""COMPUTED_VALUE"""),"")</f>
        <v/>
      </c>
      <c r="D710" t="str">
        <f ca="1">IFERROR(__xludf.DUMMYFUNCTION("""COMPUTED_VALUE"""),"")</f>
        <v/>
      </c>
      <c r="E710" t="str">
        <f ca="1">IFERROR(__xludf.DUMMYFUNCTION("""COMPUTED_VALUE"""),"")</f>
        <v/>
      </c>
      <c r="F710" t="str">
        <f ca="1">IFERROR(__xludf.DUMMYFUNCTION("""COMPUTED_VALUE"""),"")</f>
        <v/>
      </c>
    </row>
    <row r="711" spans="1:6" ht="12.75">
      <c r="A711" t="str">
        <f ca="1">IFERROR(__xludf.DUMMYFUNCTION("""COMPUTED_VALUE"""),"")</f>
        <v/>
      </c>
      <c r="B711" t="str">
        <f ca="1">IFERROR(__xludf.DUMMYFUNCTION("""COMPUTED_VALUE"""),"")</f>
        <v/>
      </c>
      <c r="C711" t="str">
        <f ca="1">IFERROR(__xludf.DUMMYFUNCTION("""COMPUTED_VALUE"""),"")</f>
        <v/>
      </c>
      <c r="D711" t="str">
        <f ca="1">IFERROR(__xludf.DUMMYFUNCTION("""COMPUTED_VALUE"""),"")</f>
        <v/>
      </c>
      <c r="E711" t="str">
        <f ca="1">IFERROR(__xludf.DUMMYFUNCTION("""COMPUTED_VALUE"""),"")</f>
        <v/>
      </c>
      <c r="F711" t="str">
        <f ca="1">IFERROR(__xludf.DUMMYFUNCTION("""COMPUTED_VALUE"""),"")</f>
        <v/>
      </c>
    </row>
    <row r="712" spans="1:6" ht="12.75">
      <c r="A712" t="str">
        <f ca="1">IFERROR(__xludf.DUMMYFUNCTION("""COMPUTED_VALUE"""),"")</f>
        <v/>
      </c>
      <c r="B712" t="str">
        <f ca="1">IFERROR(__xludf.DUMMYFUNCTION("""COMPUTED_VALUE"""),"")</f>
        <v/>
      </c>
      <c r="C712" t="str">
        <f ca="1">IFERROR(__xludf.DUMMYFUNCTION("""COMPUTED_VALUE"""),"")</f>
        <v/>
      </c>
      <c r="D712" t="str">
        <f ca="1">IFERROR(__xludf.DUMMYFUNCTION("""COMPUTED_VALUE"""),"")</f>
        <v/>
      </c>
      <c r="E712" t="str">
        <f ca="1">IFERROR(__xludf.DUMMYFUNCTION("""COMPUTED_VALUE"""),"")</f>
        <v/>
      </c>
      <c r="F712" t="str">
        <f ca="1">IFERROR(__xludf.DUMMYFUNCTION("""COMPUTED_VALUE"""),"")</f>
        <v/>
      </c>
    </row>
    <row r="713" spans="1:6" ht="12.75">
      <c r="A713" t="str">
        <f ca="1">IFERROR(__xludf.DUMMYFUNCTION("""COMPUTED_VALUE"""),"")</f>
        <v/>
      </c>
      <c r="B713" t="str">
        <f ca="1">IFERROR(__xludf.DUMMYFUNCTION("""COMPUTED_VALUE"""),"")</f>
        <v/>
      </c>
      <c r="C713" t="str">
        <f ca="1">IFERROR(__xludf.DUMMYFUNCTION("""COMPUTED_VALUE"""),"")</f>
        <v/>
      </c>
      <c r="D713" t="str">
        <f ca="1">IFERROR(__xludf.DUMMYFUNCTION("""COMPUTED_VALUE"""),"")</f>
        <v/>
      </c>
      <c r="E713" t="str">
        <f ca="1">IFERROR(__xludf.DUMMYFUNCTION("""COMPUTED_VALUE"""),"")</f>
        <v/>
      </c>
      <c r="F713" t="str">
        <f ca="1">IFERROR(__xludf.DUMMYFUNCTION("""COMPUTED_VALUE"""),"")</f>
        <v/>
      </c>
    </row>
    <row r="714" spans="1:6" ht="12.75">
      <c r="A714" t="str">
        <f ca="1">IFERROR(__xludf.DUMMYFUNCTION("""COMPUTED_VALUE"""),"")</f>
        <v/>
      </c>
      <c r="B714" t="str">
        <f ca="1">IFERROR(__xludf.DUMMYFUNCTION("""COMPUTED_VALUE"""),"")</f>
        <v/>
      </c>
      <c r="C714" t="str">
        <f ca="1">IFERROR(__xludf.DUMMYFUNCTION("""COMPUTED_VALUE"""),"")</f>
        <v/>
      </c>
      <c r="D714" t="str">
        <f ca="1">IFERROR(__xludf.DUMMYFUNCTION("""COMPUTED_VALUE"""),"")</f>
        <v/>
      </c>
      <c r="E714" t="str">
        <f ca="1">IFERROR(__xludf.DUMMYFUNCTION("""COMPUTED_VALUE"""),"")</f>
        <v/>
      </c>
      <c r="F714" t="str">
        <f ca="1">IFERROR(__xludf.DUMMYFUNCTION("""COMPUTED_VALUE"""),"")</f>
        <v/>
      </c>
    </row>
    <row r="715" spans="1:6" ht="12.75">
      <c r="A715" t="str">
        <f ca="1">IFERROR(__xludf.DUMMYFUNCTION("""COMPUTED_VALUE"""),"")</f>
        <v/>
      </c>
      <c r="B715" t="str">
        <f ca="1">IFERROR(__xludf.DUMMYFUNCTION("""COMPUTED_VALUE"""),"")</f>
        <v/>
      </c>
      <c r="C715" t="str">
        <f ca="1">IFERROR(__xludf.DUMMYFUNCTION("""COMPUTED_VALUE"""),"")</f>
        <v/>
      </c>
      <c r="D715" t="str">
        <f ca="1">IFERROR(__xludf.DUMMYFUNCTION("""COMPUTED_VALUE"""),"")</f>
        <v/>
      </c>
      <c r="E715" t="str">
        <f ca="1">IFERROR(__xludf.DUMMYFUNCTION("""COMPUTED_VALUE"""),"")</f>
        <v/>
      </c>
      <c r="F715" t="str">
        <f ca="1">IFERROR(__xludf.DUMMYFUNCTION("""COMPUTED_VALUE"""),"")</f>
        <v/>
      </c>
    </row>
    <row r="716" spans="1:6" ht="12.75">
      <c r="A716" t="str">
        <f ca="1">IFERROR(__xludf.DUMMYFUNCTION("""COMPUTED_VALUE"""),"")</f>
        <v/>
      </c>
      <c r="B716" t="str">
        <f ca="1">IFERROR(__xludf.DUMMYFUNCTION("""COMPUTED_VALUE"""),"")</f>
        <v/>
      </c>
      <c r="C716" t="str">
        <f ca="1">IFERROR(__xludf.DUMMYFUNCTION("""COMPUTED_VALUE"""),"")</f>
        <v/>
      </c>
      <c r="D716" t="str">
        <f ca="1">IFERROR(__xludf.DUMMYFUNCTION("""COMPUTED_VALUE"""),"")</f>
        <v/>
      </c>
      <c r="E716" t="str">
        <f ca="1">IFERROR(__xludf.DUMMYFUNCTION("""COMPUTED_VALUE"""),"")</f>
        <v/>
      </c>
      <c r="F716" t="str">
        <f ca="1">IFERROR(__xludf.DUMMYFUNCTION("""COMPUTED_VALUE"""),"")</f>
        <v/>
      </c>
    </row>
    <row r="717" spans="1:6" ht="12.75">
      <c r="A717" t="str">
        <f ca="1">IFERROR(__xludf.DUMMYFUNCTION("""COMPUTED_VALUE"""),"")</f>
        <v/>
      </c>
      <c r="B717" t="str">
        <f ca="1">IFERROR(__xludf.DUMMYFUNCTION("""COMPUTED_VALUE"""),"")</f>
        <v/>
      </c>
      <c r="C717" t="str">
        <f ca="1">IFERROR(__xludf.DUMMYFUNCTION("""COMPUTED_VALUE"""),"")</f>
        <v/>
      </c>
      <c r="D717" t="str">
        <f ca="1">IFERROR(__xludf.DUMMYFUNCTION("""COMPUTED_VALUE"""),"")</f>
        <v/>
      </c>
      <c r="E717" t="str">
        <f ca="1">IFERROR(__xludf.DUMMYFUNCTION("""COMPUTED_VALUE"""),"")</f>
        <v/>
      </c>
      <c r="F717" t="str">
        <f ca="1">IFERROR(__xludf.DUMMYFUNCTION("""COMPUTED_VALUE"""),"")</f>
        <v/>
      </c>
    </row>
    <row r="718" spans="1:6" ht="12.75">
      <c r="A718" t="str">
        <f ca="1">IFERROR(__xludf.DUMMYFUNCTION("""COMPUTED_VALUE"""),"")</f>
        <v/>
      </c>
      <c r="B718" t="str">
        <f ca="1">IFERROR(__xludf.DUMMYFUNCTION("""COMPUTED_VALUE"""),"")</f>
        <v/>
      </c>
      <c r="C718" t="str">
        <f ca="1">IFERROR(__xludf.DUMMYFUNCTION("""COMPUTED_VALUE"""),"")</f>
        <v/>
      </c>
      <c r="D718" t="str">
        <f ca="1">IFERROR(__xludf.DUMMYFUNCTION("""COMPUTED_VALUE"""),"")</f>
        <v/>
      </c>
      <c r="E718" t="str">
        <f ca="1">IFERROR(__xludf.DUMMYFUNCTION("""COMPUTED_VALUE"""),"")</f>
        <v/>
      </c>
      <c r="F718" t="str">
        <f ca="1">IFERROR(__xludf.DUMMYFUNCTION("""COMPUTED_VALUE"""),"")</f>
        <v/>
      </c>
    </row>
    <row r="719" spans="1:6" ht="12.75">
      <c r="A719" t="str">
        <f ca="1">IFERROR(__xludf.DUMMYFUNCTION("""COMPUTED_VALUE"""),"")</f>
        <v/>
      </c>
      <c r="B719" t="str">
        <f ca="1">IFERROR(__xludf.DUMMYFUNCTION("""COMPUTED_VALUE"""),"")</f>
        <v/>
      </c>
      <c r="C719" t="str">
        <f ca="1">IFERROR(__xludf.DUMMYFUNCTION("""COMPUTED_VALUE"""),"")</f>
        <v/>
      </c>
      <c r="D719" t="str">
        <f ca="1">IFERROR(__xludf.DUMMYFUNCTION("""COMPUTED_VALUE"""),"")</f>
        <v/>
      </c>
      <c r="E719" t="str">
        <f ca="1">IFERROR(__xludf.DUMMYFUNCTION("""COMPUTED_VALUE"""),"")</f>
        <v/>
      </c>
      <c r="F719" t="str">
        <f ca="1">IFERROR(__xludf.DUMMYFUNCTION("""COMPUTED_VALUE"""),"")</f>
        <v/>
      </c>
    </row>
    <row r="720" spans="1:6" ht="12.75">
      <c r="A720" t="str">
        <f ca="1">IFERROR(__xludf.DUMMYFUNCTION("""COMPUTED_VALUE"""),"")</f>
        <v/>
      </c>
      <c r="B720" t="str">
        <f ca="1">IFERROR(__xludf.DUMMYFUNCTION("""COMPUTED_VALUE"""),"")</f>
        <v/>
      </c>
      <c r="C720" t="str">
        <f ca="1">IFERROR(__xludf.DUMMYFUNCTION("""COMPUTED_VALUE"""),"")</f>
        <v/>
      </c>
      <c r="D720" t="str">
        <f ca="1">IFERROR(__xludf.DUMMYFUNCTION("""COMPUTED_VALUE"""),"")</f>
        <v/>
      </c>
      <c r="E720" t="str">
        <f ca="1">IFERROR(__xludf.DUMMYFUNCTION("""COMPUTED_VALUE"""),"")</f>
        <v/>
      </c>
      <c r="F720" t="str">
        <f ca="1">IFERROR(__xludf.DUMMYFUNCTION("""COMPUTED_VALUE"""),"")</f>
        <v/>
      </c>
    </row>
    <row r="721" spans="1:6" ht="12.75">
      <c r="A721" t="str">
        <f ca="1">IFERROR(__xludf.DUMMYFUNCTION("""COMPUTED_VALUE"""),"")</f>
        <v/>
      </c>
      <c r="B721" t="str">
        <f ca="1">IFERROR(__xludf.DUMMYFUNCTION("""COMPUTED_VALUE"""),"")</f>
        <v/>
      </c>
      <c r="C721" t="str">
        <f ca="1">IFERROR(__xludf.DUMMYFUNCTION("""COMPUTED_VALUE"""),"")</f>
        <v/>
      </c>
      <c r="D721" t="str">
        <f ca="1">IFERROR(__xludf.DUMMYFUNCTION("""COMPUTED_VALUE"""),"")</f>
        <v/>
      </c>
      <c r="E721" t="str">
        <f ca="1">IFERROR(__xludf.DUMMYFUNCTION("""COMPUTED_VALUE"""),"")</f>
        <v/>
      </c>
      <c r="F721" t="str">
        <f ca="1">IFERROR(__xludf.DUMMYFUNCTION("""COMPUTED_VALUE"""),"")</f>
        <v/>
      </c>
    </row>
    <row r="722" spans="1:6" ht="12.75">
      <c r="A722" t="str">
        <f ca="1">IFERROR(__xludf.DUMMYFUNCTION("""COMPUTED_VALUE"""),"")</f>
        <v/>
      </c>
      <c r="B722" t="str">
        <f ca="1">IFERROR(__xludf.DUMMYFUNCTION("""COMPUTED_VALUE"""),"")</f>
        <v/>
      </c>
      <c r="C722" t="str">
        <f ca="1">IFERROR(__xludf.DUMMYFUNCTION("""COMPUTED_VALUE"""),"")</f>
        <v/>
      </c>
      <c r="D722" t="str">
        <f ca="1">IFERROR(__xludf.DUMMYFUNCTION("""COMPUTED_VALUE"""),"")</f>
        <v/>
      </c>
      <c r="E722" t="str">
        <f ca="1">IFERROR(__xludf.DUMMYFUNCTION("""COMPUTED_VALUE"""),"")</f>
        <v/>
      </c>
      <c r="F722" t="str">
        <f ca="1">IFERROR(__xludf.DUMMYFUNCTION("""COMPUTED_VALUE"""),"")</f>
        <v/>
      </c>
    </row>
    <row r="723" spans="1:6" ht="12.75">
      <c r="A723" t="str">
        <f ca="1">IFERROR(__xludf.DUMMYFUNCTION("""COMPUTED_VALUE"""),"")</f>
        <v/>
      </c>
      <c r="B723" t="str">
        <f ca="1">IFERROR(__xludf.DUMMYFUNCTION("""COMPUTED_VALUE"""),"")</f>
        <v/>
      </c>
      <c r="C723" t="str">
        <f ca="1">IFERROR(__xludf.DUMMYFUNCTION("""COMPUTED_VALUE"""),"")</f>
        <v/>
      </c>
      <c r="D723" t="str">
        <f ca="1">IFERROR(__xludf.DUMMYFUNCTION("""COMPUTED_VALUE"""),"")</f>
        <v/>
      </c>
      <c r="E723" t="str">
        <f ca="1">IFERROR(__xludf.DUMMYFUNCTION("""COMPUTED_VALUE"""),"")</f>
        <v/>
      </c>
      <c r="F723" t="str">
        <f ca="1">IFERROR(__xludf.DUMMYFUNCTION("""COMPUTED_VALUE"""),"")</f>
        <v/>
      </c>
    </row>
    <row r="724" spans="1:6" ht="12.75">
      <c r="A724" t="str">
        <f ca="1">IFERROR(__xludf.DUMMYFUNCTION("""COMPUTED_VALUE"""),"")</f>
        <v/>
      </c>
      <c r="B724" t="str">
        <f ca="1">IFERROR(__xludf.DUMMYFUNCTION("""COMPUTED_VALUE"""),"")</f>
        <v/>
      </c>
      <c r="C724" t="str">
        <f ca="1">IFERROR(__xludf.DUMMYFUNCTION("""COMPUTED_VALUE"""),"")</f>
        <v/>
      </c>
      <c r="D724" t="str">
        <f ca="1">IFERROR(__xludf.DUMMYFUNCTION("""COMPUTED_VALUE"""),"")</f>
        <v/>
      </c>
      <c r="E724" t="str">
        <f ca="1">IFERROR(__xludf.DUMMYFUNCTION("""COMPUTED_VALUE"""),"")</f>
        <v/>
      </c>
      <c r="F724" t="str">
        <f ca="1">IFERROR(__xludf.DUMMYFUNCTION("""COMPUTED_VALUE"""),"")</f>
        <v/>
      </c>
    </row>
    <row r="725" spans="1:6" ht="12.75">
      <c r="A725" t="str">
        <f ca="1">IFERROR(__xludf.DUMMYFUNCTION("""COMPUTED_VALUE"""),"")</f>
        <v/>
      </c>
      <c r="B725" t="str">
        <f ca="1">IFERROR(__xludf.DUMMYFUNCTION("""COMPUTED_VALUE"""),"")</f>
        <v/>
      </c>
      <c r="C725" t="str">
        <f ca="1">IFERROR(__xludf.DUMMYFUNCTION("""COMPUTED_VALUE"""),"")</f>
        <v/>
      </c>
      <c r="D725" t="str">
        <f ca="1">IFERROR(__xludf.DUMMYFUNCTION("""COMPUTED_VALUE"""),"")</f>
        <v/>
      </c>
      <c r="E725" t="str">
        <f ca="1">IFERROR(__xludf.DUMMYFUNCTION("""COMPUTED_VALUE"""),"")</f>
        <v/>
      </c>
      <c r="F725" t="str">
        <f ca="1">IFERROR(__xludf.DUMMYFUNCTION("""COMPUTED_VALUE"""),"")</f>
        <v/>
      </c>
    </row>
    <row r="726" spans="1:6" ht="12.75">
      <c r="A726" t="str">
        <f ca="1">IFERROR(__xludf.DUMMYFUNCTION("""COMPUTED_VALUE"""),"")</f>
        <v/>
      </c>
      <c r="B726" t="str">
        <f ca="1">IFERROR(__xludf.DUMMYFUNCTION("""COMPUTED_VALUE"""),"")</f>
        <v/>
      </c>
      <c r="C726" t="str">
        <f ca="1">IFERROR(__xludf.DUMMYFUNCTION("""COMPUTED_VALUE"""),"")</f>
        <v/>
      </c>
      <c r="D726" t="str">
        <f ca="1">IFERROR(__xludf.DUMMYFUNCTION("""COMPUTED_VALUE"""),"")</f>
        <v/>
      </c>
      <c r="E726" t="str">
        <f ca="1">IFERROR(__xludf.DUMMYFUNCTION("""COMPUTED_VALUE"""),"")</f>
        <v/>
      </c>
      <c r="F726" t="str">
        <f ca="1">IFERROR(__xludf.DUMMYFUNCTION("""COMPUTED_VALUE"""),"")</f>
        <v/>
      </c>
    </row>
    <row r="727" spans="1:6" ht="12.75">
      <c r="A727" t="str">
        <f ca="1">IFERROR(__xludf.DUMMYFUNCTION("""COMPUTED_VALUE"""),"")</f>
        <v/>
      </c>
      <c r="B727" t="str">
        <f ca="1">IFERROR(__xludf.DUMMYFUNCTION("""COMPUTED_VALUE"""),"")</f>
        <v/>
      </c>
      <c r="C727" t="str">
        <f ca="1">IFERROR(__xludf.DUMMYFUNCTION("""COMPUTED_VALUE"""),"")</f>
        <v/>
      </c>
      <c r="D727" t="str">
        <f ca="1">IFERROR(__xludf.DUMMYFUNCTION("""COMPUTED_VALUE"""),"")</f>
        <v/>
      </c>
      <c r="E727" t="str">
        <f ca="1">IFERROR(__xludf.DUMMYFUNCTION("""COMPUTED_VALUE"""),"")</f>
        <v/>
      </c>
      <c r="F727" t="str">
        <f ca="1">IFERROR(__xludf.DUMMYFUNCTION("""COMPUTED_VALUE"""),"")</f>
        <v/>
      </c>
    </row>
    <row r="728" spans="1:6" ht="12.75">
      <c r="A728" t="str">
        <f ca="1">IFERROR(__xludf.DUMMYFUNCTION("""COMPUTED_VALUE"""),"")</f>
        <v/>
      </c>
      <c r="B728" t="str">
        <f ca="1">IFERROR(__xludf.DUMMYFUNCTION("""COMPUTED_VALUE"""),"")</f>
        <v/>
      </c>
      <c r="C728" t="str">
        <f ca="1">IFERROR(__xludf.DUMMYFUNCTION("""COMPUTED_VALUE"""),"")</f>
        <v/>
      </c>
      <c r="D728" t="str">
        <f ca="1">IFERROR(__xludf.DUMMYFUNCTION("""COMPUTED_VALUE"""),"")</f>
        <v/>
      </c>
      <c r="E728" t="str">
        <f ca="1">IFERROR(__xludf.DUMMYFUNCTION("""COMPUTED_VALUE"""),"")</f>
        <v/>
      </c>
      <c r="F728" t="str">
        <f ca="1">IFERROR(__xludf.DUMMYFUNCTION("""COMPUTED_VALUE"""),"")</f>
        <v/>
      </c>
    </row>
    <row r="729" spans="1:6" ht="12.75">
      <c r="A729" t="str">
        <f ca="1">IFERROR(__xludf.DUMMYFUNCTION("""COMPUTED_VALUE"""),"")</f>
        <v/>
      </c>
      <c r="B729" t="str">
        <f ca="1">IFERROR(__xludf.DUMMYFUNCTION("""COMPUTED_VALUE"""),"")</f>
        <v/>
      </c>
      <c r="C729" t="str">
        <f ca="1">IFERROR(__xludf.DUMMYFUNCTION("""COMPUTED_VALUE"""),"")</f>
        <v/>
      </c>
      <c r="D729" t="str">
        <f ca="1">IFERROR(__xludf.DUMMYFUNCTION("""COMPUTED_VALUE"""),"")</f>
        <v/>
      </c>
      <c r="E729" t="str">
        <f ca="1">IFERROR(__xludf.DUMMYFUNCTION("""COMPUTED_VALUE"""),"")</f>
        <v/>
      </c>
      <c r="F729" t="str">
        <f ca="1">IFERROR(__xludf.DUMMYFUNCTION("""COMPUTED_VALUE"""),"")</f>
        <v/>
      </c>
    </row>
    <row r="730" spans="1:6" ht="12.75">
      <c r="A730" t="str">
        <f ca="1">IFERROR(__xludf.DUMMYFUNCTION("""COMPUTED_VALUE"""),"")</f>
        <v/>
      </c>
      <c r="B730" t="str">
        <f ca="1">IFERROR(__xludf.DUMMYFUNCTION("""COMPUTED_VALUE"""),"")</f>
        <v/>
      </c>
      <c r="C730" t="str">
        <f ca="1">IFERROR(__xludf.DUMMYFUNCTION("""COMPUTED_VALUE"""),"")</f>
        <v/>
      </c>
      <c r="D730" t="str">
        <f ca="1">IFERROR(__xludf.DUMMYFUNCTION("""COMPUTED_VALUE"""),"")</f>
        <v/>
      </c>
      <c r="E730" t="str">
        <f ca="1">IFERROR(__xludf.DUMMYFUNCTION("""COMPUTED_VALUE"""),"")</f>
        <v/>
      </c>
      <c r="F730" t="str">
        <f ca="1">IFERROR(__xludf.DUMMYFUNCTION("""COMPUTED_VALUE"""),"")</f>
        <v/>
      </c>
    </row>
    <row r="731" spans="1:6" ht="12.75">
      <c r="A731" t="str">
        <f ca="1">IFERROR(__xludf.DUMMYFUNCTION("""COMPUTED_VALUE"""),"")</f>
        <v/>
      </c>
      <c r="B731" t="str">
        <f ca="1">IFERROR(__xludf.DUMMYFUNCTION("""COMPUTED_VALUE"""),"")</f>
        <v/>
      </c>
      <c r="C731" t="str">
        <f ca="1">IFERROR(__xludf.DUMMYFUNCTION("""COMPUTED_VALUE"""),"")</f>
        <v/>
      </c>
      <c r="D731" t="str">
        <f ca="1">IFERROR(__xludf.DUMMYFUNCTION("""COMPUTED_VALUE"""),"")</f>
        <v/>
      </c>
      <c r="E731" t="str">
        <f ca="1">IFERROR(__xludf.DUMMYFUNCTION("""COMPUTED_VALUE"""),"")</f>
        <v/>
      </c>
      <c r="F731" t="str">
        <f ca="1">IFERROR(__xludf.DUMMYFUNCTION("""COMPUTED_VALUE"""),"")</f>
        <v/>
      </c>
    </row>
    <row r="732" spans="1:6" ht="12.75">
      <c r="A732" t="str">
        <f ca="1">IFERROR(__xludf.DUMMYFUNCTION("""COMPUTED_VALUE"""),"")</f>
        <v/>
      </c>
      <c r="B732" t="str">
        <f ca="1">IFERROR(__xludf.DUMMYFUNCTION("""COMPUTED_VALUE"""),"")</f>
        <v/>
      </c>
      <c r="C732" t="str">
        <f ca="1">IFERROR(__xludf.DUMMYFUNCTION("""COMPUTED_VALUE"""),"")</f>
        <v/>
      </c>
      <c r="D732" t="str">
        <f ca="1">IFERROR(__xludf.DUMMYFUNCTION("""COMPUTED_VALUE"""),"")</f>
        <v/>
      </c>
      <c r="E732" t="str">
        <f ca="1">IFERROR(__xludf.DUMMYFUNCTION("""COMPUTED_VALUE"""),"")</f>
        <v/>
      </c>
      <c r="F732" t="str">
        <f ca="1">IFERROR(__xludf.DUMMYFUNCTION("""COMPUTED_VALUE"""),"")</f>
        <v/>
      </c>
    </row>
    <row r="733" spans="1:6" ht="12.75">
      <c r="A733" t="str">
        <f ca="1">IFERROR(__xludf.DUMMYFUNCTION("""COMPUTED_VALUE"""),"")</f>
        <v/>
      </c>
      <c r="B733" t="str">
        <f ca="1">IFERROR(__xludf.DUMMYFUNCTION("""COMPUTED_VALUE"""),"")</f>
        <v/>
      </c>
      <c r="C733" t="str">
        <f ca="1">IFERROR(__xludf.DUMMYFUNCTION("""COMPUTED_VALUE"""),"")</f>
        <v/>
      </c>
      <c r="D733" t="str">
        <f ca="1">IFERROR(__xludf.DUMMYFUNCTION("""COMPUTED_VALUE"""),"")</f>
        <v/>
      </c>
      <c r="E733" t="str">
        <f ca="1">IFERROR(__xludf.DUMMYFUNCTION("""COMPUTED_VALUE"""),"")</f>
        <v/>
      </c>
      <c r="F733" t="str">
        <f ca="1">IFERROR(__xludf.DUMMYFUNCTION("""COMPUTED_VALUE"""),"")</f>
        <v/>
      </c>
    </row>
    <row r="734" spans="1:6" ht="12.75">
      <c r="A734" t="str">
        <f ca="1">IFERROR(__xludf.DUMMYFUNCTION("""COMPUTED_VALUE"""),"")</f>
        <v/>
      </c>
      <c r="B734" t="str">
        <f ca="1">IFERROR(__xludf.DUMMYFUNCTION("""COMPUTED_VALUE"""),"")</f>
        <v/>
      </c>
      <c r="C734" t="str">
        <f ca="1">IFERROR(__xludf.DUMMYFUNCTION("""COMPUTED_VALUE"""),"")</f>
        <v/>
      </c>
      <c r="D734" t="str">
        <f ca="1">IFERROR(__xludf.DUMMYFUNCTION("""COMPUTED_VALUE"""),"")</f>
        <v/>
      </c>
      <c r="E734" t="str">
        <f ca="1">IFERROR(__xludf.DUMMYFUNCTION("""COMPUTED_VALUE"""),"")</f>
        <v/>
      </c>
      <c r="F734" t="str">
        <f ca="1">IFERROR(__xludf.DUMMYFUNCTION("""COMPUTED_VALUE"""),"")</f>
        <v/>
      </c>
    </row>
    <row r="735" spans="1:6" ht="12.75">
      <c r="A735" t="str">
        <f ca="1">IFERROR(__xludf.DUMMYFUNCTION("""COMPUTED_VALUE"""),"")</f>
        <v/>
      </c>
      <c r="B735" t="str">
        <f ca="1">IFERROR(__xludf.DUMMYFUNCTION("""COMPUTED_VALUE"""),"")</f>
        <v/>
      </c>
      <c r="C735" t="str">
        <f ca="1">IFERROR(__xludf.DUMMYFUNCTION("""COMPUTED_VALUE"""),"")</f>
        <v/>
      </c>
      <c r="D735" t="str">
        <f ca="1">IFERROR(__xludf.DUMMYFUNCTION("""COMPUTED_VALUE"""),"")</f>
        <v/>
      </c>
      <c r="E735" t="str">
        <f ca="1">IFERROR(__xludf.DUMMYFUNCTION("""COMPUTED_VALUE"""),"")</f>
        <v/>
      </c>
      <c r="F735" t="str">
        <f ca="1">IFERROR(__xludf.DUMMYFUNCTION("""COMPUTED_VALUE"""),"")</f>
        <v/>
      </c>
    </row>
    <row r="736" spans="1:6" ht="12.75">
      <c r="A736" t="str">
        <f ca="1">IFERROR(__xludf.DUMMYFUNCTION("""COMPUTED_VALUE"""),"")</f>
        <v/>
      </c>
      <c r="B736" t="str">
        <f ca="1">IFERROR(__xludf.DUMMYFUNCTION("""COMPUTED_VALUE"""),"")</f>
        <v/>
      </c>
      <c r="C736" t="str">
        <f ca="1">IFERROR(__xludf.DUMMYFUNCTION("""COMPUTED_VALUE"""),"")</f>
        <v/>
      </c>
      <c r="D736" t="str">
        <f ca="1">IFERROR(__xludf.DUMMYFUNCTION("""COMPUTED_VALUE"""),"")</f>
        <v/>
      </c>
      <c r="E736" t="str">
        <f ca="1">IFERROR(__xludf.DUMMYFUNCTION("""COMPUTED_VALUE"""),"")</f>
        <v/>
      </c>
      <c r="F736" t="str">
        <f ca="1">IFERROR(__xludf.DUMMYFUNCTION("""COMPUTED_VALUE"""),"")</f>
        <v/>
      </c>
    </row>
    <row r="737" spans="1:6" ht="12.75">
      <c r="A737" t="str">
        <f ca="1">IFERROR(__xludf.DUMMYFUNCTION("""COMPUTED_VALUE"""),"")</f>
        <v/>
      </c>
      <c r="B737" t="str">
        <f ca="1">IFERROR(__xludf.DUMMYFUNCTION("""COMPUTED_VALUE"""),"")</f>
        <v/>
      </c>
      <c r="C737" t="str">
        <f ca="1">IFERROR(__xludf.DUMMYFUNCTION("""COMPUTED_VALUE"""),"")</f>
        <v/>
      </c>
      <c r="D737" t="str">
        <f ca="1">IFERROR(__xludf.DUMMYFUNCTION("""COMPUTED_VALUE"""),"")</f>
        <v/>
      </c>
      <c r="E737" t="str">
        <f ca="1">IFERROR(__xludf.DUMMYFUNCTION("""COMPUTED_VALUE"""),"")</f>
        <v/>
      </c>
      <c r="F737" t="str">
        <f ca="1">IFERROR(__xludf.DUMMYFUNCTION("""COMPUTED_VALUE"""),"")</f>
        <v/>
      </c>
    </row>
    <row r="738" spans="1:6" ht="12.75">
      <c r="A738" t="str">
        <f ca="1">IFERROR(__xludf.DUMMYFUNCTION("""COMPUTED_VALUE"""),"")</f>
        <v/>
      </c>
      <c r="B738" t="str">
        <f ca="1">IFERROR(__xludf.DUMMYFUNCTION("""COMPUTED_VALUE"""),"")</f>
        <v/>
      </c>
      <c r="C738" t="str">
        <f ca="1">IFERROR(__xludf.DUMMYFUNCTION("""COMPUTED_VALUE"""),"")</f>
        <v/>
      </c>
      <c r="D738" t="str">
        <f ca="1">IFERROR(__xludf.DUMMYFUNCTION("""COMPUTED_VALUE"""),"")</f>
        <v/>
      </c>
      <c r="E738" t="str">
        <f ca="1">IFERROR(__xludf.DUMMYFUNCTION("""COMPUTED_VALUE"""),"")</f>
        <v/>
      </c>
      <c r="F738" t="str">
        <f ca="1">IFERROR(__xludf.DUMMYFUNCTION("""COMPUTED_VALUE"""),"")</f>
        <v/>
      </c>
    </row>
    <row r="739" spans="1:6" ht="12.75">
      <c r="A739" t="str">
        <f ca="1">IFERROR(__xludf.DUMMYFUNCTION("""COMPUTED_VALUE"""),"")</f>
        <v/>
      </c>
      <c r="B739" t="str">
        <f ca="1">IFERROR(__xludf.DUMMYFUNCTION("""COMPUTED_VALUE"""),"")</f>
        <v/>
      </c>
      <c r="C739" t="str">
        <f ca="1">IFERROR(__xludf.DUMMYFUNCTION("""COMPUTED_VALUE"""),"")</f>
        <v/>
      </c>
      <c r="D739" t="str">
        <f ca="1">IFERROR(__xludf.DUMMYFUNCTION("""COMPUTED_VALUE"""),"")</f>
        <v/>
      </c>
      <c r="E739" t="str">
        <f ca="1">IFERROR(__xludf.DUMMYFUNCTION("""COMPUTED_VALUE"""),"")</f>
        <v/>
      </c>
      <c r="F739" t="str">
        <f ca="1">IFERROR(__xludf.DUMMYFUNCTION("""COMPUTED_VALUE"""),"")</f>
        <v/>
      </c>
    </row>
    <row r="740" spans="1:6" ht="12.75">
      <c r="A740" t="str">
        <f ca="1">IFERROR(__xludf.DUMMYFUNCTION("""COMPUTED_VALUE"""),"")</f>
        <v/>
      </c>
      <c r="B740" t="str">
        <f ca="1">IFERROR(__xludf.DUMMYFUNCTION("""COMPUTED_VALUE"""),"")</f>
        <v/>
      </c>
      <c r="C740" t="str">
        <f ca="1">IFERROR(__xludf.DUMMYFUNCTION("""COMPUTED_VALUE"""),"")</f>
        <v/>
      </c>
      <c r="D740" t="str">
        <f ca="1">IFERROR(__xludf.DUMMYFUNCTION("""COMPUTED_VALUE"""),"")</f>
        <v/>
      </c>
      <c r="E740" t="str">
        <f ca="1">IFERROR(__xludf.DUMMYFUNCTION("""COMPUTED_VALUE"""),"")</f>
        <v/>
      </c>
      <c r="F740" t="str">
        <f ca="1">IFERROR(__xludf.DUMMYFUNCTION("""COMPUTED_VALUE"""),"")</f>
        <v/>
      </c>
    </row>
    <row r="741" spans="1:6" ht="12.75">
      <c r="A741" t="str">
        <f ca="1">IFERROR(__xludf.DUMMYFUNCTION("""COMPUTED_VALUE"""),"")</f>
        <v/>
      </c>
      <c r="B741" t="str">
        <f ca="1">IFERROR(__xludf.DUMMYFUNCTION("""COMPUTED_VALUE"""),"")</f>
        <v/>
      </c>
      <c r="C741" t="str">
        <f ca="1">IFERROR(__xludf.DUMMYFUNCTION("""COMPUTED_VALUE"""),"")</f>
        <v/>
      </c>
      <c r="D741" t="str">
        <f ca="1">IFERROR(__xludf.DUMMYFUNCTION("""COMPUTED_VALUE"""),"")</f>
        <v/>
      </c>
      <c r="E741" t="str">
        <f ca="1">IFERROR(__xludf.DUMMYFUNCTION("""COMPUTED_VALUE"""),"")</f>
        <v/>
      </c>
      <c r="F741" t="str">
        <f ca="1">IFERROR(__xludf.DUMMYFUNCTION("""COMPUTED_VALUE"""),"")</f>
        <v/>
      </c>
    </row>
    <row r="742" spans="1:6" ht="12.75">
      <c r="A742" t="str">
        <f ca="1">IFERROR(__xludf.DUMMYFUNCTION("""COMPUTED_VALUE"""),"")</f>
        <v/>
      </c>
      <c r="B742" t="str">
        <f ca="1">IFERROR(__xludf.DUMMYFUNCTION("""COMPUTED_VALUE"""),"")</f>
        <v/>
      </c>
      <c r="C742" t="str">
        <f ca="1">IFERROR(__xludf.DUMMYFUNCTION("""COMPUTED_VALUE"""),"")</f>
        <v/>
      </c>
      <c r="D742" t="str">
        <f ca="1">IFERROR(__xludf.DUMMYFUNCTION("""COMPUTED_VALUE"""),"")</f>
        <v/>
      </c>
      <c r="E742" t="str">
        <f ca="1">IFERROR(__xludf.DUMMYFUNCTION("""COMPUTED_VALUE"""),"")</f>
        <v/>
      </c>
      <c r="F742" t="str">
        <f ca="1">IFERROR(__xludf.DUMMYFUNCTION("""COMPUTED_VALUE"""),"")</f>
        <v/>
      </c>
    </row>
    <row r="743" spans="1:6" ht="12.75">
      <c r="A743" t="str">
        <f ca="1">IFERROR(__xludf.DUMMYFUNCTION("""COMPUTED_VALUE"""),"")</f>
        <v/>
      </c>
      <c r="B743" t="str">
        <f ca="1">IFERROR(__xludf.DUMMYFUNCTION("""COMPUTED_VALUE"""),"")</f>
        <v/>
      </c>
      <c r="C743" t="str">
        <f ca="1">IFERROR(__xludf.DUMMYFUNCTION("""COMPUTED_VALUE"""),"")</f>
        <v/>
      </c>
      <c r="D743" t="str">
        <f ca="1">IFERROR(__xludf.DUMMYFUNCTION("""COMPUTED_VALUE"""),"")</f>
        <v/>
      </c>
      <c r="E743" t="str">
        <f ca="1">IFERROR(__xludf.DUMMYFUNCTION("""COMPUTED_VALUE"""),"")</f>
        <v/>
      </c>
      <c r="F743" t="str">
        <f ca="1">IFERROR(__xludf.DUMMYFUNCTION("""COMPUTED_VALUE"""),"")</f>
        <v/>
      </c>
    </row>
    <row r="744" spans="1:6" ht="12.75">
      <c r="A744" t="str">
        <f ca="1">IFERROR(__xludf.DUMMYFUNCTION("""COMPUTED_VALUE"""),"")</f>
        <v/>
      </c>
      <c r="B744" t="str">
        <f ca="1">IFERROR(__xludf.DUMMYFUNCTION("""COMPUTED_VALUE"""),"")</f>
        <v/>
      </c>
      <c r="C744" t="str">
        <f ca="1">IFERROR(__xludf.DUMMYFUNCTION("""COMPUTED_VALUE"""),"")</f>
        <v/>
      </c>
      <c r="D744" t="str">
        <f ca="1">IFERROR(__xludf.DUMMYFUNCTION("""COMPUTED_VALUE"""),"")</f>
        <v/>
      </c>
      <c r="E744" t="str">
        <f ca="1">IFERROR(__xludf.DUMMYFUNCTION("""COMPUTED_VALUE"""),"")</f>
        <v/>
      </c>
      <c r="F744" t="str">
        <f ca="1">IFERROR(__xludf.DUMMYFUNCTION("""COMPUTED_VALUE"""),"")</f>
        <v/>
      </c>
    </row>
    <row r="745" spans="1:6" ht="12.75">
      <c r="A745" t="str">
        <f ca="1">IFERROR(__xludf.DUMMYFUNCTION("""COMPUTED_VALUE"""),"")</f>
        <v/>
      </c>
      <c r="B745" t="str">
        <f ca="1">IFERROR(__xludf.DUMMYFUNCTION("""COMPUTED_VALUE"""),"")</f>
        <v/>
      </c>
      <c r="C745" t="str">
        <f ca="1">IFERROR(__xludf.DUMMYFUNCTION("""COMPUTED_VALUE"""),"")</f>
        <v/>
      </c>
      <c r="D745" t="str">
        <f ca="1">IFERROR(__xludf.DUMMYFUNCTION("""COMPUTED_VALUE"""),"")</f>
        <v/>
      </c>
      <c r="E745" t="str">
        <f ca="1">IFERROR(__xludf.DUMMYFUNCTION("""COMPUTED_VALUE"""),"")</f>
        <v/>
      </c>
      <c r="F745" t="str">
        <f ca="1">IFERROR(__xludf.DUMMYFUNCTION("""COMPUTED_VALUE"""),"")</f>
        <v/>
      </c>
    </row>
    <row r="746" spans="1:6" ht="12.75">
      <c r="A746" t="str">
        <f ca="1">IFERROR(__xludf.DUMMYFUNCTION("""COMPUTED_VALUE"""),"")</f>
        <v/>
      </c>
      <c r="B746" t="str">
        <f ca="1">IFERROR(__xludf.DUMMYFUNCTION("""COMPUTED_VALUE"""),"")</f>
        <v/>
      </c>
      <c r="C746" t="str">
        <f ca="1">IFERROR(__xludf.DUMMYFUNCTION("""COMPUTED_VALUE"""),"")</f>
        <v/>
      </c>
      <c r="D746" t="str">
        <f ca="1">IFERROR(__xludf.DUMMYFUNCTION("""COMPUTED_VALUE"""),"")</f>
        <v/>
      </c>
      <c r="E746" t="str">
        <f ca="1">IFERROR(__xludf.DUMMYFUNCTION("""COMPUTED_VALUE"""),"")</f>
        <v/>
      </c>
      <c r="F746" t="str">
        <f ca="1">IFERROR(__xludf.DUMMYFUNCTION("""COMPUTED_VALUE"""),"")</f>
        <v/>
      </c>
    </row>
    <row r="747" spans="1:6" ht="12.75">
      <c r="A747" t="str">
        <f ca="1">IFERROR(__xludf.DUMMYFUNCTION("""COMPUTED_VALUE"""),"")</f>
        <v/>
      </c>
      <c r="B747" t="str">
        <f ca="1">IFERROR(__xludf.DUMMYFUNCTION("""COMPUTED_VALUE"""),"")</f>
        <v/>
      </c>
      <c r="C747" t="str">
        <f ca="1">IFERROR(__xludf.DUMMYFUNCTION("""COMPUTED_VALUE"""),"")</f>
        <v/>
      </c>
      <c r="D747" t="str">
        <f ca="1">IFERROR(__xludf.DUMMYFUNCTION("""COMPUTED_VALUE"""),"")</f>
        <v/>
      </c>
      <c r="E747" t="str">
        <f ca="1">IFERROR(__xludf.DUMMYFUNCTION("""COMPUTED_VALUE"""),"")</f>
        <v/>
      </c>
      <c r="F747" t="str">
        <f ca="1">IFERROR(__xludf.DUMMYFUNCTION("""COMPUTED_VALUE"""),"")</f>
        <v/>
      </c>
    </row>
    <row r="748" spans="1:6" ht="12.75">
      <c r="A748" t="str">
        <f ca="1">IFERROR(__xludf.DUMMYFUNCTION("""COMPUTED_VALUE"""),"")</f>
        <v/>
      </c>
      <c r="B748" t="str">
        <f ca="1">IFERROR(__xludf.DUMMYFUNCTION("""COMPUTED_VALUE"""),"")</f>
        <v/>
      </c>
      <c r="C748" t="str">
        <f ca="1">IFERROR(__xludf.DUMMYFUNCTION("""COMPUTED_VALUE"""),"")</f>
        <v/>
      </c>
      <c r="D748" t="str">
        <f ca="1">IFERROR(__xludf.DUMMYFUNCTION("""COMPUTED_VALUE"""),"")</f>
        <v/>
      </c>
      <c r="E748" t="str">
        <f ca="1">IFERROR(__xludf.DUMMYFUNCTION("""COMPUTED_VALUE"""),"")</f>
        <v/>
      </c>
      <c r="F748" t="str">
        <f ca="1">IFERROR(__xludf.DUMMYFUNCTION("""COMPUTED_VALUE"""),"")</f>
        <v/>
      </c>
    </row>
    <row r="749" spans="1:6" ht="12.75">
      <c r="A749" t="str">
        <f ca="1">IFERROR(__xludf.DUMMYFUNCTION("""COMPUTED_VALUE"""),"")</f>
        <v/>
      </c>
      <c r="B749" t="str">
        <f ca="1">IFERROR(__xludf.DUMMYFUNCTION("""COMPUTED_VALUE"""),"")</f>
        <v/>
      </c>
      <c r="C749" t="str">
        <f ca="1">IFERROR(__xludf.DUMMYFUNCTION("""COMPUTED_VALUE"""),"")</f>
        <v/>
      </c>
      <c r="D749" t="str">
        <f ca="1">IFERROR(__xludf.DUMMYFUNCTION("""COMPUTED_VALUE"""),"")</f>
        <v/>
      </c>
      <c r="E749" t="str">
        <f ca="1">IFERROR(__xludf.DUMMYFUNCTION("""COMPUTED_VALUE"""),"")</f>
        <v/>
      </c>
      <c r="F749" t="str">
        <f ca="1">IFERROR(__xludf.DUMMYFUNCTION("""COMPUTED_VALUE"""),"")</f>
        <v/>
      </c>
    </row>
    <row r="750" spans="1:6" ht="12.75">
      <c r="A750" t="str">
        <f ca="1">IFERROR(__xludf.DUMMYFUNCTION("""COMPUTED_VALUE"""),"")</f>
        <v/>
      </c>
      <c r="B750" t="str">
        <f ca="1">IFERROR(__xludf.DUMMYFUNCTION("""COMPUTED_VALUE"""),"")</f>
        <v/>
      </c>
      <c r="C750" t="str">
        <f ca="1">IFERROR(__xludf.DUMMYFUNCTION("""COMPUTED_VALUE"""),"")</f>
        <v/>
      </c>
      <c r="D750" t="str">
        <f ca="1">IFERROR(__xludf.DUMMYFUNCTION("""COMPUTED_VALUE"""),"")</f>
        <v/>
      </c>
      <c r="E750" t="str">
        <f ca="1">IFERROR(__xludf.DUMMYFUNCTION("""COMPUTED_VALUE"""),"")</f>
        <v/>
      </c>
      <c r="F750" t="str">
        <f ca="1">IFERROR(__xludf.DUMMYFUNCTION("""COMPUTED_VALUE"""),"")</f>
        <v/>
      </c>
    </row>
    <row r="751" spans="1:6" ht="12.75">
      <c r="A751" t="str">
        <f ca="1">IFERROR(__xludf.DUMMYFUNCTION("""COMPUTED_VALUE"""),"")</f>
        <v/>
      </c>
      <c r="B751" t="str">
        <f ca="1">IFERROR(__xludf.DUMMYFUNCTION("""COMPUTED_VALUE"""),"")</f>
        <v/>
      </c>
      <c r="C751" t="str">
        <f ca="1">IFERROR(__xludf.DUMMYFUNCTION("""COMPUTED_VALUE"""),"")</f>
        <v/>
      </c>
      <c r="D751" t="str">
        <f ca="1">IFERROR(__xludf.DUMMYFUNCTION("""COMPUTED_VALUE"""),"")</f>
        <v/>
      </c>
      <c r="E751" t="str">
        <f ca="1">IFERROR(__xludf.DUMMYFUNCTION("""COMPUTED_VALUE"""),"")</f>
        <v/>
      </c>
      <c r="F751" t="str">
        <f ca="1">IFERROR(__xludf.DUMMYFUNCTION("""COMPUTED_VALUE"""),"")</f>
        <v/>
      </c>
    </row>
    <row r="752" spans="1:6" ht="12.75">
      <c r="A752" t="str">
        <f ca="1">IFERROR(__xludf.DUMMYFUNCTION("""COMPUTED_VALUE"""),"")</f>
        <v/>
      </c>
      <c r="B752" t="str">
        <f ca="1">IFERROR(__xludf.DUMMYFUNCTION("""COMPUTED_VALUE"""),"")</f>
        <v/>
      </c>
      <c r="C752" t="str">
        <f ca="1">IFERROR(__xludf.DUMMYFUNCTION("""COMPUTED_VALUE"""),"")</f>
        <v/>
      </c>
      <c r="D752" t="str">
        <f ca="1">IFERROR(__xludf.DUMMYFUNCTION("""COMPUTED_VALUE"""),"")</f>
        <v/>
      </c>
      <c r="E752" t="str">
        <f ca="1">IFERROR(__xludf.DUMMYFUNCTION("""COMPUTED_VALUE"""),"")</f>
        <v/>
      </c>
      <c r="F752" t="str">
        <f ca="1">IFERROR(__xludf.DUMMYFUNCTION("""COMPUTED_VALUE"""),"")</f>
        <v/>
      </c>
    </row>
    <row r="753" spans="1:6" ht="12.75">
      <c r="A753" t="str">
        <f ca="1">IFERROR(__xludf.DUMMYFUNCTION("""COMPUTED_VALUE"""),"")</f>
        <v/>
      </c>
      <c r="B753" t="str">
        <f ca="1">IFERROR(__xludf.DUMMYFUNCTION("""COMPUTED_VALUE"""),"")</f>
        <v/>
      </c>
      <c r="C753" t="str">
        <f ca="1">IFERROR(__xludf.DUMMYFUNCTION("""COMPUTED_VALUE"""),"")</f>
        <v/>
      </c>
      <c r="D753" t="str">
        <f ca="1">IFERROR(__xludf.DUMMYFUNCTION("""COMPUTED_VALUE"""),"")</f>
        <v/>
      </c>
      <c r="E753" t="str">
        <f ca="1">IFERROR(__xludf.DUMMYFUNCTION("""COMPUTED_VALUE"""),"")</f>
        <v/>
      </c>
      <c r="F753" t="str">
        <f ca="1">IFERROR(__xludf.DUMMYFUNCTION("""COMPUTED_VALUE"""),"")</f>
        <v/>
      </c>
    </row>
    <row r="754" spans="1:6" ht="12.75">
      <c r="A754" t="str">
        <f ca="1">IFERROR(__xludf.DUMMYFUNCTION("""COMPUTED_VALUE"""),"")</f>
        <v/>
      </c>
      <c r="B754" t="str">
        <f ca="1">IFERROR(__xludf.DUMMYFUNCTION("""COMPUTED_VALUE"""),"")</f>
        <v/>
      </c>
      <c r="C754" t="str">
        <f ca="1">IFERROR(__xludf.DUMMYFUNCTION("""COMPUTED_VALUE"""),"")</f>
        <v/>
      </c>
      <c r="D754" t="str">
        <f ca="1">IFERROR(__xludf.DUMMYFUNCTION("""COMPUTED_VALUE"""),"")</f>
        <v/>
      </c>
      <c r="E754" t="str">
        <f ca="1">IFERROR(__xludf.DUMMYFUNCTION("""COMPUTED_VALUE"""),"")</f>
        <v/>
      </c>
      <c r="F754" t="str">
        <f ca="1">IFERROR(__xludf.DUMMYFUNCTION("""COMPUTED_VALUE"""),"")</f>
        <v/>
      </c>
    </row>
    <row r="755" spans="1:6" ht="12.75">
      <c r="A755" t="str">
        <f ca="1">IFERROR(__xludf.DUMMYFUNCTION("""COMPUTED_VALUE"""),"")</f>
        <v/>
      </c>
      <c r="B755" t="str">
        <f ca="1">IFERROR(__xludf.DUMMYFUNCTION("""COMPUTED_VALUE"""),"")</f>
        <v/>
      </c>
      <c r="C755" t="str">
        <f ca="1">IFERROR(__xludf.DUMMYFUNCTION("""COMPUTED_VALUE"""),"")</f>
        <v/>
      </c>
      <c r="D755" t="str">
        <f ca="1">IFERROR(__xludf.DUMMYFUNCTION("""COMPUTED_VALUE"""),"")</f>
        <v/>
      </c>
      <c r="E755" t="str">
        <f ca="1">IFERROR(__xludf.DUMMYFUNCTION("""COMPUTED_VALUE"""),"")</f>
        <v/>
      </c>
      <c r="F755" t="str">
        <f ca="1">IFERROR(__xludf.DUMMYFUNCTION("""COMPUTED_VALUE"""),"")</f>
        <v/>
      </c>
    </row>
    <row r="756" spans="1:6" ht="12.75">
      <c r="A756" t="str">
        <f ca="1">IFERROR(__xludf.DUMMYFUNCTION("""COMPUTED_VALUE"""),"")</f>
        <v/>
      </c>
      <c r="B756" t="str">
        <f ca="1">IFERROR(__xludf.DUMMYFUNCTION("""COMPUTED_VALUE"""),"")</f>
        <v/>
      </c>
      <c r="C756" t="str">
        <f ca="1">IFERROR(__xludf.DUMMYFUNCTION("""COMPUTED_VALUE"""),"")</f>
        <v/>
      </c>
      <c r="D756" t="str">
        <f ca="1">IFERROR(__xludf.DUMMYFUNCTION("""COMPUTED_VALUE"""),"")</f>
        <v/>
      </c>
      <c r="E756" t="str">
        <f ca="1">IFERROR(__xludf.DUMMYFUNCTION("""COMPUTED_VALUE"""),"")</f>
        <v/>
      </c>
      <c r="F756" t="str">
        <f ca="1">IFERROR(__xludf.DUMMYFUNCTION("""COMPUTED_VALUE"""),"")</f>
        <v/>
      </c>
    </row>
    <row r="757" spans="1:6" ht="12.75">
      <c r="A757" t="str">
        <f ca="1">IFERROR(__xludf.DUMMYFUNCTION("""COMPUTED_VALUE"""),"")</f>
        <v/>
      </c>
      <c r="B757" t="str">
        <f ca="1">IFERROR(__xludf.DUMMYFUNCTION("""COMPUTED_VALUE"""),"")</f>
        <v/>
      </c>
      <c r="C757" t="str">
        <f ca="1">IFERROR(__xludf.DUMMYFUNCTION("""COMPUTED_VALUE"""),"")</f>
        <v/>
      </c>
      <c r="D757" t="str">
        <f ca="1">IFERROR(__xludf.DUMMYFUNCTION("""COMPUTED_VALUE"""),"")</f>
        <v/>
      </c>
      <c r="E757" t="str">
        <f ca="1">IFERROR(__xludf.DUMMYFUNCTION("""COMPUTED_VALUE"""),"")</f>
        <v/>
      </c>
      <c r="F757" t="str">
        <f ca="1">IFERROR(__xludf.DUMMYFUNCTION("""COMPUTED_VALUE"""),"")</f>
        <v/>
      </c>
    </row>
    <row r="758" spans="1:6" ht="12.75">
      <c r="A758" t="str">
        <f ca="1">IFERROR(__xludf.DUMMYFUNCTION("""COMPUTED_VALUE"""),"")</f>
        <v/>
      </c>
      <c r="B758" t="str">
        <f ca="1">IFERROR(__xludf.DUMMYFUNCTION("""COMPUTED_VALUE"""),"")</f>
        <v/>
      </c>
      <c r="C758" t="str">
        <f ca="1">IFERROR(__xludf.DUMMYFUNCTION("""COMPUTED_VALUE"""),"")</f>
        <v/>
      </c>
      <c r="D758" t="str">
        <f ca="1">IFERROR(__xludf.DUMMYFUNCTION("""COMPUTED_VALUE"""),"")</f>
        <v/>
      </c>
      <c r="E758" t="str">
        <f ca="1">IFERROR(__xludf.DUMMYFUNCTION("""COMPUTED_VALUE"""),"")</f>
        <v/>
      </c>
      <c r="F758" t="str">
        <f ca="1">IFERROR(__xludf.DUMMYFUNCTION("""COMPUTED_VALUE"""),"")</f>
        <v/>
      </c>
    </row>
    <row r="759" spans="1:6" ht="12.75">
      <c r="A759" t="str">
        <f ca="1">IFERROR(__xludf.DUMMYFUNCTION("""COMPUTED_VALUE"""),"")</f>
        <v/>
      </c>
      <c r="B759" t="str">
        <f ca="1">IFERROR(__xludf.DUMMYFUNCTION("""COMPUTED_VALUE"""),"")</f>
        <v/>
      </c>
      <c r="C759" t="str">
        <f ca="1">IFERROR(__xludf.DUMMYFUNCTION("""COMPUTED_VALUE"""),"")</f>
        <v/>
      </c>
      <c r="D759" t="str">
        <f ca="1">IFERROR(__xludf.DUMMYFUNCTION("""COMPUTED_VALUE"""),"")</f>
        <v/>
      </c>
      <c r="E759" t="str">
        <f ca="1">IFERROR(__xludf.DUMMYFUNCTION("""COMPUTED_VALUE"""),"")</f>
        <v/>
      </c>
      <c r="F759" t="str">
        <f ca="1">IFERROR(__xludf.DUMMYFUNCTION("""COMPUTED_VALUE"""),"")</f>
        <v/>
      </c>
    </row>
    <row r="760" spans="1:6" ht="12.75">
      <c r="A760" t="str">
        <f ca="1">IFERROR(__xludf.DUMMYFUNCTION("""COMPUTED_VALUE"""),"")</f>
        <v/>
      </c>
      <c r="B760" t="str">
        <f ca="1">IFERROR(__xludf.DUMMYFUNCTION("""COMPUTED_VALUE"""),"")</f>
        <v/>
      </c>
      <c r="C760" t="str">
        <f ca="1">IFERROR(__xludf.DUMMYFUNCTION("""COMPUTED_VALUE"""),"")</f>
        <v/>
      </c>
      <c r="D760" t="str">
        <f ca="1">IFERROR(__xludf.DUMMYFUNCTION("""COMPUTED_VALUE"""),"")</f>
        <v/>
      </c>
      <c r="E760" t="str">
        <f ca="1">IFERROR(__xludf.DUMMYFUNCTION("""COMPUTED_VALUE"""),"")</f>
        <v/>
      </c>
      <c r="F760" t="str">
        <f ca="1">IFERROR(__xludf.DUMMYFUNCTION("""COMPUTED_VALUE"""),"")</f>
        <v/>
      </c>
    </row>
    <row r="761" spans="1:6" ht="12.75">
      <c r="A761" t="str">
        <f ca="1">IFERROR(__xludf.DUMMYFUNCTION("""COMPUTED_VALUE"""),"")</f>
        <v/>
      </c>
      <c r="B761" t="str">
        <f ca="1">IFERROR(__xludf.DUMMYFUNCTION("""COMPUTED_VALUE"""),"")</f>
        <v/>
      </c>
      <c r="C761" t="str">
        <f ca="1">IFERROR(__xludf.DUMMYFUNCTION("""COMPUTED_VALUE"""),"")</f>
        <v/>
      </c>
      <c r="D761" t="str">
        <f ca="1">IFERROR(__xludf.DUMMYFUNCTION("""COMPUTED_VALUE"""),"")</f>
        <v/>
      </c>
      <c r="E761" t="str">
        <f ca="1">IFERROR(__xludf.DUMMYFUNCTION("""COMPUTED_VALUE"""),"")</f>
        <v/>
      </c>
      <c r="F761" t="str">
        <f ca="1">IFERROR(__xludf.DUMMYFUNCTION("""COMPUTED_VALUE"""),"")</f>
        <v/>
      </c>
    </row>
    <row r="762" spans="1:6" ht="12.75">
      <c r="A762" t="str">
        <f ca="1">IFERROR(__xludf.DUMMYFUNCTION("""COMPUTED_VALUE"""),"")</f>
        <v/>
      </c>
      <c r="B762" t="str">
        <f ca="1">IFERROR(__xludf.DUMMYFUNCTION("""COMPUTED_VALUE"""),"")</f>
        <v/>
      </c>
      <c r="C762" t="str">
        <f ca="1">IFERROR(__xludf.DUMMYFUNCTION("""COMPUTED_VALUE"""),"")</f>
        <v/>
      </c>
      <c r="D762" t="str">
        <f ca="1">IFERROR(__xludf.DUMMYFUNCTION("""COMPUTED_VALUE"""),"")</f>
        <v/>
      </c>
      <c r="E762" t="str">
        <f ca="1">IFERROR(__xludf.DUMMYFUNCTION("""COMPUTED_VALUE"""),"")</f>
        <v/>
      </c>
      <c r="F762" t="str">
        <f ca="1">IFERROR(__xludf.DUMMYFUNCTION("""COMPUTED_VALUE"""),"")</f>
        <v/>
      </c>
    </row>
    <row r="763" spans="1:6" ht="12.75">
      <c r="A763" t="str">
        <f ca="1">IFERROR(__xludf.DUMMYFUNCTION("""COMPUTED_VALUE"""),"")</f>
        <v/>
      </c>
      <c r="B763" t="str">
        <f ca="1">IFERROR(__xludf.DUMMYFUNCTION("""COMPUTED_VALUE"""),"")</f>
        <v/>
      </c>
      <c r="C763" t="str">
        <f ca="1">IFERROR(__xludf.DUMMYFUNCTION("""COMPUTED_VALUE"""),"")</f>
        <v/>
      </c>
      <c r="D763" t="str">
        <f ca="1">IFERROR(__xludf.DUMMYFUNCTION("""COMPUTED_VALUE"""),"")</f>
        <v/>
      </c>
      <c r="E763" t="str">
        <f ca="1">IFERROR(__xludf.DUMMYFUNCTION("""COMPUTED_VALUE"""),"")</f>
        <v/>
      </c>
      <c r="F763" t="str">
        <f ca="1">IFERROR(__xludf.DUMMYFUNCTION("""COMPUTED_VALUE"""),"")</f>
        <v/>
      </c>
    </row>
    <row r="764" spans="1:6" ht="12.75">
      <c r="A764" t="str">
        <f ca="1">IFERROR(__xludf.DUMMYFUNCTION("""COMPUTED_VALUE"""),"")</f>
        <v/>
      </c>
      <c r="B764" t="str">
        <f ca="1">IFERROR(__xludf.DUMMYFUNCTION("""COMPUTED_VALUE"""),"")</f>
        <v/>
      </c>
      <c r="C764" t="str">
        <f ca="1">IFERROR(__xludf.DUMMYFUNCTION("""COMPUTED_VALUE"""),"")</f>
        <v/>
      </c>
      <c r="D764" t="str">
        <f ca="1">IFERROR(__xludf.DUMMYFUNCTION("""COMPUTED_VALUE"""),"")</f>
        <v/>
      </c>
      <c r="E764" t="str">
        <f ca="1">IFERROR(__xludf.DUMMYFUNCTION("""COMPUTED_VALUE"""),"")</f>
        <v/>
      </c>
      <c r="F764" t="str">
        <f ca="1">IFERROR(__xludf.DUMMYFUNCTION("""COMPUTED_VALUE"""),"")</f>
        <v/>
      </c>
    </row>
    <row r="765" spans="1:6" ht="12.75">
      <c r="A765" t="str">
        <f ca="1">IFERROR(__xludf.DUMMYFUNCTION("""COMPUTED_VALUE"""),"")</f>
        <v/>
      </c>
      <c r="B765" t="str">
        <f ca="1">IFERROR(__xludf.DUMMYFUNCTION("""COMPUTED_VALUE"""),"")</f>
        <v/>
      </c>
      <c r="C765" t="str">
        <f ca="1">IFERROR(__xludf.DUMMYFUNCTION("""COMPUTED_VALUE"""),"")</f>
        <v/>
      </c>
      <c r="D765" t="str">
        <f ca="1">IFERROR(__xludf.DUMMYFUNCTION("""COMPUTED_VALUE"""),"")</f>
        <v/>
      </c>
      <c r="E765" t="str">
        <f ca="1">IFERROR(__xludf.DUMMYFUNCTION("""COMPUTED_VALUE"""),"")</f>
        <v/>
      </c>
      <c r="F765" t="str">
        <f ca="1">IFERROR(__xludf.DUMMYFUNCTION("""COMPUTED_VALUE"""),"")</f>
        <v/>
      </c>
    </row>
    <row r="766" spans="1:6" ht="12.75">
      <c r="A766" t="str">
        <f ca="1">IFERROR(__xludf.DUMMYFUNCTION("""COMPUTED_VALUE"""),"")</f>
        <v/>
      </c>
      <c r="B766" t="str">
        <f ca="1">IFERROR(__xludf.DUMMYFUNCTION("""COMPUTED_VALUE"""),"")</f>
        <v/>
      </c>
      <c r="C766" t="str">
        <f ca="1">IFERROR(__xludf.DUMMYFUNCTION("""COMPUTED_VALUE"""),"")</f>
        <v/>
      </c>
      <c r="D766" t="str">
        <f ca="1">IFERROR(__xludf.DUMMYFUNCTION("""COMPUTED_VALUE"""),"")</f>
        <v/>
      </c>
      <c r="E766" t="str">
        <f ca="1">IFERROR(__xludf.DUMMYFUNCTION("""COMPUTED_VALUE"""),"")</f>
        <v/>
      </c>
      <c r="F766" t="str">
        <f ca="1">IFERROR(__xludf.DUMMYFUNCTION("""COMPUTED_VALUE"""),"")</f>
        <v/>
      </c>
    </row>
    <row r="767" spans="1:6" ht="12.75">
      <c r="A767" t="str">
        <f ca="1">IFERROR(__xludf.DUMMYFUNCTION("""COMPUTED_VALUE"""),"")</f>
        <v/>
      </c>
      <c r="B767" t="str">
        <f ca="1">IFERROR(__xludf.DUMMYFUNCTION("""COMPUTED_VALUE"""),"")</f>
        <v/>
      </c>
      <c r="C767" t="str">
        <f ca="1">IFERROR(__xludf.DUMMYFUNCTION("""COMPUTED_VALUE"""),"")</f>
        <v/>
      </c>
      <c r="D767" t="str">
        <f ca="1">IFERROR(__xludf.DUMMYFUNCTION("""COMPUTED_VALUE"""),"")</f>
        <v/>
      </c>
      <c r="E767" t="str">
        <f ca="1">IFERROR(__xludf.DUMMYFUNCTION("""COMPUTED_VALUE"""),"")</f>
        <v/>
      </c>
      <c r="F767" t="str">
        <f ca="1">IFERROR(__xludf.DUMMYFUNCTION("""COMPUTED_VALUE"""),"")</f>
        <v/>
      </c>
    </row>
    <row r="768" spans="1:6" ht="12.75">
      <c r="A768" t="str">
        <f ca="1">IFERROR(__xludf.DUMMYFUNCTION("""COMPUTED_VALUE"""),"")</f>
        <v/>
      </c>
      <c r="B768" t="str">
        <f ca="1">IFERROR(__xludf.DUMMYFUNCTION("""COMPUTED_VALUE"""),"")</f>
        <v/>
      </c>
      <c r="C768" t="str">
        <f ca="1">IFERROR(__xludf.DUMMYFUNCTION("""COMPUTED_VALUE"""),"")</f>
        <v/>
      </c>
      <c r="D768" t="str">
        <f ca="1">IFERROR(__xludf.DUMMYFUNCTION("""COMPUTED_VALUE"""),"")</f>
        <v/>
      </c>
      <c r="E768" t="str">
        <f ca="1">IFERROR(__xludf.DUMMYFUNCTION("""COMPUTED_VALUE"""),"")</f>
        <v/>
      </c>
      <c r="F768" t="str">
        <f ca="1">IFERROR(__xludf.DUMMYFUNCTION("""COMPUTED_VALUE"""),"")</f>
        <v/>
      </c>
    </row>
    <row r="769" spans="1:6" ht="12.75">
      <c r="A769" t="str">
        <f ca="1">IFERROR(__xludf.DUMMYFUNCTION("""COMPUTED_VALUE"""),"")</f>
        <v/>
      </c>
      <c r="B769" t="str">
        <f ca="1">IFERROR(__xludf.DUMMYFUNCTION("""COMPUTED_VALUE"""),"")</f>
        <v/>
      </c>
      <c r="C769" t="str">
        <f ca="1">IFERROR(__xludf.DUMMYFUNCTION("""COMPUTED_VALUE"""),"")</f>
        <v/>
      </c>
      <c r="D769" t="str">
        <f ca="1">IFERROR(__xludf.DUMMYFUNCTION("""COMPUTED_VALUE"""),"")</f>
        <v/>
      </c>
      <c r="E769" t="str">
        <f ca="1">IFERROR(__xludf.DUMMYFUNCTION("""COMPUTED_VALUE"""),"")</f>
        <v/>
      </c>
      <c r="F769" t="str">
        <f ca="1">IFERROR(__xludf.DUMMYFUNCTION("""COMPUTED_VALUE"""),"")</f>
        <v/>
      </c>
    </row>
    <row r="770" spans="1:6" ht="12.75">
      <c r="A770" t="str">
        <f ca="1">IFERROR(__xludf.DUMMYFUNCTION("""COMPUTED_VALUE"""),"")</f>
        <v/>
      </c>
      <c r="B770" t="str">
        <f ca="1">IFERROR(__xludf.DUMMYFUNCTION("""COMPUTED_VALUE"""),"")</f>
        <v/>
      </c>
      <c r="C770" t="str">
        <f ca="1">IFERROR(__xludf.DUMMYFUNCTION("""COMPUTED_VALUE"""),"")</f>
        <v/>
      </c>
      <c r="D770" t="str">
        <f ca="1">IFERROR(__xludf.DUMMYFUNCTION("""COMPUTED_VALUE"""),"")</f>
        <v/>
      </c>
      <c r="E770" t="str">
        <f ca="1">IFERROR(__xludf.DUMMYFUNCTION("""COMPUTED_VALUE"""),"")</f>
        <v/>
      </c>
      <c r="F770" t="str">
        <f ca="1">IFERROR(__xludf.DUMMYFUNCTION("""COMPUTED_VALUE"""),"")</f>
        <v/>
      </c>
    </row>
    <row r="771" spans="1:6" ht="12.75">
      <c r="A771" t="str">
        <f ca="1">IFERROR(__xludf.DUMMYFUNCTION("""COMPUTED_VALUE"""),"")</f>
        <v/>
      </c>
      <c r="B771" t="str">
        <f ca="1">IFERROR(__xludf.DUMMYFUNCTION("""COMPUTED_VALUE"""),"")</f>
        <v/>
      </c>
      <c r="C771" t="str">
        <f ca="1">IFERROR(__xludf.DUMMYFUNCTION("""COMPUTED_VALUE"""),"")</f>
        <v/>
      </c>
      <c r="D771" t="str">
        <f ca="1">IFERROR(__xludf.DUMMYFUNCTION("""COMPUTED_VALUE"""),"")</f>
        <v/>
      </c>
      <c r="E771" t="str">
        <f ca="1">IFERROR(__xludf.DUMMYFUNCTION("""COMPUTED_VALUE"""),"")</f>
        <v/>
      </c>
      <c r="F771" t="str">
        <f ca="1">IFERROR(__xludf.DUMMYFUNCTION("""COMPUTED_VALUE"""),"")</f>
        <v/>
      </c>
    </row>
    <row r="772" spans="1:6" ht="12.75">
      <c r="A772" t="str">
        <f ca="1">IFERROR(__xludf.DUMMYFUNCTION("""COMPUTED_VALUE"""),"")</f>
        <v/>
      </c>
      <c r="B772" t="str">
        <f ca="1">IFERROR(__xludf.DUMMYFUNCTION("""COMPUTED_VALUE"""),"")</f>
        <v/>
      </c>
      <c r="C772" t="str">
        <f ca="1">IFERROR(__xludf.DUMMYFUNCTION("""COMPUTED_VALUE"""),"")</f>
        <v/>
      </c>
      <c r="D772" t="str">
        <f ca="1">IFERROR(__xludf.DUMMYFUNCTION("""COMPUTED_VALUE"""),"")</f>
        <v/>
      </c>
      <c r="E772" t="str">
        <f ca="1">IFERROR(__xludf.DUMMYFUNCTION("""COMPUTED_VALUE"""),"")</f>
        <v/>
      </c>
      <c r="F772" t="str">
        <f ca="1">IFERROR(__xludf.DUMMYFUNCTION("""COMPUTED_VALUE"""),"")</f>
        <v/>
      </c>
    </row>
    <row r="773" spans="1:6" ht="12.75">
      <c r="A773" t="str">
        <f ca="1">IFERROR(__xludf.DUMMYFUNCTION("""COMPUTED_VALUE"""),"")</f>
        <v/>
      </c>
      <c r="B773" t="str">
        <f ca="1">IFERROR(__xludf.DUMMYFUNCTION("""COMPUTED_VALUE"""),"")</f>
        <v/>
      </c>
      <c r="C773" t="str">
        <f ca="1">IFERROR(__xludf.DUMMYFUNCTION("""COMPUTED_VALUE"""),"")</f>
        <v/>
      </c>
      <c r="D773" t="str">
        <f ca="1">IFERROR(__xludf.DUMMYFUNCTION("""COMPUTED_VALUE"""),"")</f>
        <v/>
      </c>
      <c r="E773" t="str">
        <f ca="1">IFERROR(__xludf.DUMMYFUNCTION("""COMPUTED_VALUE"""),"")</f>
        <v/>
      </c>
      <c r="F773" t="str">
        <f ca="1">IFERROR(__xludf.DUMMYFUNCTION("""COMPUTED_VALUE"""),"")</f>
        <v/>
      </c>
    </row>
    <row r="774" spans="1:6" ht="12.75">
      <c r="A774" t="str">
        <f ca="1">IFERROR(__xludf.DUMMYFUNCTION("""COMPUTED_VALUE"""),"")</f>
        <v/>
      </c>
      <c r="B774" t="str">
        <f ca="1">IFERROR(__xludf.DUMMYFUNCTION("""COMPUTED_VALUE"""),"")</f>
        <v/>
      </c>
      <c r="C774" t="str">
        <f ca="1">IFERROR(__xludf.DUMMYFUNCTION("""COMPUTED_VALUE"""),"")</f>
        <v/>
      </c>
      <c r="D774" t="str">
        <f ca="1">IFERROR(__xludf.DUMMYFUNCTION("""COMPUTED_VALUE"""),"")</f>
        <v/>
      </c>
      <c r="E774" t="str">
        <f ca="1">IFERROR(__xludf.DUMMYFUNCTION("""COMPUTED_VALUE"""),"")</f>
        <v/>
      </c>
      <c r="F774" t="str">
        <f ca="1">IFERROR(__xludf.DUMMYFUNCTION("""COMPUTED_VALUE"""),"")</f>
        <v/>
      </c>
    </row>
    <row r="775" spans="1:6" ht="12.75">
      <c r="A775" t="str">
        <f ca="1">IFERROR(__xludf.DUMMYFUNCTION("""COMPUTED_VALUE"""),"")</f>
        <v/>
      </c>
      <c r="B775" t="str">
        <f ca="1">IFERROR(__xludf.DUMMYFUNCTION("""COMPUTED_VALUE"""),"")</f>
        <v/>
      </c>
      <c r="C775" t="str">
        <f ca="1">IFERROR(__xludf.DUMMYFUNCTION("""COMPUTED_VALUE"""),"")</f>
        <v/>
      </c>
      <c r="D775" t="str">
        <f ca="1">IFERROR(__xludf.DUMMYFUNCTION("""COMPUTED_VALUE"""),"")</f>
        <v/>
      </c>
      <c r="E775" t="str">
        <f ca="1">IFERROR(__xludf.DUMMYFUNCTION("""COMPUTED_VALUE"""),"")</f>
        <v/>
      </c>
      <c r="F775" t="str">
        <f ca="1">IFERROR(__xludf.DUMMYFUNCTION("""COMPUTED_VALUE"""),"")</f>
        <v/>
      </c>
    </row>
    <row r="776" spans="1:6" ht="12.75">
      <c r="A776" t="str">
        <f ca="1">IFERROR(__xludf.DUMMYFUNCTION("""COMPUTED_VALUE"""),"")</f>
        <v/>
      </c>
      <c r="B776" t="str">
        <f ca="1">IFERROR(__xludf.DUMMYFUNCTION("""COMPUTED_VALUE"""),"")</f>
        <v/>
      </c>
      <c r="C776" t="str">
        <f ca="1">IFERROR(__xludf.DUMMYFUNCTION("""COMPUTED_VALUE"""),"")</f>
        <v/>
      </c>
      <c r="D776" t="str">
        <f ca="1">IFERROR(__xludf.DUMMYFUNCTION("""COMPUTED_VALUE"""),"")</f>
        <v/>
      </c>
      <c r="E776" t="str">
        <f ca="1">IFERROR(__xludf.DUMMYFUNCTION("""COMPUTED_VALUE"""),"")</f>
        <v/>
      </c>
      <c r="F776" t="str">
        <f ca="1">IFERROR(__xludf.DUMMYFUNCTION("""COMPUTED_VALUE"""),"")</f>
        <v/>
      </c>
    </row>
    <row r="777" spans="1:6" ht="12.75">
      <c r="A777" t="str">
        <f ca="1">IFERROR(__xludf.DUMMYFUNCTION("""COMPUTED_VALUE"""),"")</f>
        <v/>
      </c>
      <c r="B777" t="str">
        <f ca="1">IFERROR(__xludf.DUMMYFUNCTION("""COMPUTED_VALUE"""),"")</f>
        <v/>
      </c>
      <c r="C777" t="str">
        <f ca="1">IFERROR(__xludf.DUMMYFUNCTION("""COMPUTED_VALUE"""),"")</f>
        <v/>
      </c>
      <c r="D777" t="str">
        <f ca="1">IFERROR(__xludf.DUMMYFUNCTION("""COMPUTED_VALUE"""),"")</f>
        <v/>
      </c>
      <c r="E777" t="str">
        <f ca="1">IFERROR(__xludf.DUMMYFUNCTION("""COMPUTED_VALUE"""),"")</f>
        <v/>
      </c>
      <c r="F777" t="str">
        <f ca="1">IFERROR(__xludf.DUMMYFUNCTION("""COMPUTED_VALUE"""),"")</f>
        <v/>
      </c>
    </row>
    <row r="778" spans="1:6" ht="12.75">
      <c r="A778" t="str">
        <f ca="1">IFERROR(__xludf.DUMMYFUNCTION("""COMPUTED_VALUE"""),"")</f>
        <v/>
      </c>
      <c r="B778" t="str">
        <f ca="1">IFERROR(__xludf.DUMMYFUNCTION("""COMPUTED_VALUE"""),"")</f>
        <v/>
      </c>
      <c r="C778" t="str">
        <f ca="1">IFERROR(__xludf.DUMMYFUNCTION("""COMPUTED_VALUE"""),"")</f>
        <v/>
      </c>
      <c r="D778" t="str">
        <f ca="1">IFERROR(__xludf.DUMMYFUNCTION("""COMPUTED_VALUE"""),"")</f>
        <v/>
      </c>
      <c r="E778" t="str">
        <f ca="1">IFERROR(__xludf.DUMMYFUNCTION("""COMPUTED_VALUE"""),"")</f>
        <v/>
      </c>
      <c r="F778" t="str">
        <f ca="1">IFERROR(__xludf.DUMMYFUNCTION("""COMPUTED_VALUE"""),"")</f>
        <v/>
      </c>
    </row>
    <row r="779" spans="1:6" ht="12.75">
      <c r="A779" t="str">
        <f ca="1">IFERROR(__xludf.DUMMYFUNCTION("""COMPUTED_VALUE"""),"")</f>
        <v/>
      </c>
      <c r="B779" t="str">
        <f ca="1">IFERROR(__xludf.DUMMYFUNCTION("""COMPUTED_VALUE"""),"")</f>
        <v/>
      </c>
      <c r="C779" t="str">
        <f ca="1">IFERROR(__xludf.DUMMYFUNCTION("""COMPUTED_VALUE"""),"")</f>
        <v/>
      </c>
      <c r="D779" t="str">
        <f ca="1">IFERROR(__xludf.DUMMYFUNCTION("""COMPUTED_VALUE"""),"")</f>
        <v/>
      </c>
      <c r="E779" t="str">
        <f ca="1">IFERROR(__xludf.DUMMYFUNCTION("""COMPUTED_VALUE"""),"")</f>
        <v/>
      </c>
      <c r="F779" t="str">
        <f ca="1">IFERROR(__xludf.DUMMYFUNCTION("""COMPUTED_VALUE"""),"")</f>
        <v/>
      </c>
    </row>
    <row r="780" spans="1:6" ht="12.75">
      <c r="A780" t="str">
        <f ca="1">IFERROR(__xludf.DUMMYFUNCTION("""COMPUTED_VALUE"""),"")</f>
        <v/>
      </c>
      <c r="B780" t="str">
        <f ca="1">IFERROR(__xludf.DUMMYFUNCTION("""COMPUTED_VALUE"""),"")</f>
        <v/>
      </c>
      <c r="C780" t="str">
        <f ca="1">IFERROR(__xludf.DUMMYFUNCTION("""COMPUTED_VALUE"""),"")</f>
        <v/>
      </c>
      <c r="D780" t="str">
        <f ca="1">IFERROR(__xludf.DUMMYFUNCTION("""COMPUTED_VALUE"""),"")</f>
        <v/>
      </c>
      <c r="E780" t="str">
        <f ca="1">IFERROR(__xludf.DUMMYFUNCTION("""COMPUTED_VALUE"""),"")</f>
        <v/>
      </c>
      <c r="F780" t="str">
        <f ca="1">IFERROR(__xludf.DUMMYFUNCTION("""COMPUTED_VALUE"""),"")</f>
        <v/>
      </c>
    </row>
    <row r="781" spans="1:6" ht="12.75">
      <c r="A781" t="str">
        <f ca="1">IFERROR(__xludf.DUMMYFUNCTION("""COMPUTED_VALUE"""),"")</f>
        <v/>
      </c>
      <c r="B781" t="str">
        <f ca="1">IFERROR(__xludf.DUMMYFUNCTION("""COMPUTED_VALUE"""),"")</f>
        <v/>
      </c>
      <c r="C781" t="str">
        <f ca="1">IFERROR(__xludf.DUMMYFUNCTION("""COMPUTED_VALUE"""),"")</f>
        <v/>
      </c>
      <c r="D781" t="str">
        <f ca="1">IFERROR(__xludf.DUMMYFUNCTION("""COMPUTED_VALUE"""),"")</f>
        <v/>
      </c>
      <c r="E781" t="str">
        <f ca="1">IFERROR(__xludf.DUMMYFUNCTION("""COMPUTED_VALUE"""),"")</f>
        <v/>
      </c>
      <c r="F781" t="str">
        <f ca="1">IFERROR(__xludf.DUMMYFUNCTION("""COMPUTED_VALUE"""),"")</f>
        <v/>
      </c>
    </row>
    <row r="782" spans="1:6" ht="12.75">
      <c r="A782" t="str">
        <f ca="1">IFERROR(__xludf.DUMMYFUNCTION("""COMPUTED_VALUE"""),"")</f>
        <v/>
      </c>
      <c r="B782" t="str">
        <f ca="1">IFERROR(__xludf.DUMMYFUNCTION("""COMPUTED_VALUE"""),"")</f>
        <v/>
      </c>
      <c r="C782" t="str">
        <f ca="1">IFERROR(__xludf.DUMMYFUNCTION("""COMPUTED_VALUE"""),"")</f>
        <v/>
      </c>
      <c r="D782" t="str">
        <f ca="1">IFERROR(__xludf.DUMMYFUNCTION("""COMPUTED_VALUE"""),"")</f>
        <v/>
      </c>
      <c r="E782" t="str">
        <f ca="1">IFERROR(__xludf.DUMMYFUNCTION("""COMPUTED_VALUE"""),"")</f>
        <v/>
      </c>
      <c r="F782" t="str">
        <f ca="1">IFERROR(__xludf.DUMMYFUNCTION("""COMPUTED_VALUE"""),"")</f>
        <v/>
      </c>
    </row>
    <row r="783" spans="1:6" ht="12.75">
      <c r="A783" t="str">
        <f ca="1">IFERROR(__xludf.DUMMYFUNCTION("""COMPUTED_VALUE"""),"")</f>
        <v/>
      </c>
      <c r="B783" t="str">
        <f ca="1">IFERROR(__xludf.DUMMYFUNCTION("""COMPUTED_VALUE"""),"")</f>
        <v/>
      </c>
      <c r="C783" t="str">
        <f ca="1">IFERROR(__xludf.DUMMYFUNCTION("""COMPUTED_VALUE"""),"")</f>
        <v/>
      </c>
      <c r="D783" t="str">
        <f ca="1">IFERROR(__xludf.DUMMYFUNCTION("""COMPUTED_VALUE"""),"")</f>
        <v/>
      </c>
      <c r="E783" t="str">
        <f ca="1">IFERROR(__xludf.DUMMYFUNCTION("""COMPUTED_VALUE"""),"")</f>
        <v/>
      </c>
      <c r="F783" t="str">
        <f ca="1">IFERROR(__xludf.DUMMYFUNCTION("""COMPUTED_VALUE"""),"")</f>
        <v/>
      </c>
    </row>
    <row r="784" spans="1:6" ht="12.75">
      <c r="A784" t="str">
        <f ca="1">IFERROR(__xludf.DUMMYFUNCTION("""COMPUTED_VALUE"""),"")</f>
        <v/>
      </c>
      <c r="B784" t="str">
        <f ca="1">IFERROR(__xludf.DUMMYFUNCTION("""COMPUTED_VALUE"""),"")</f>
        <v/>
      </c>
      <c r="C784" t="str">
        <f ca="1">IFERROR(__xludf.DUMMYFUNCTION("""COMPUTED_VALUE"""),"")</f>
        <v/>
      </c>
      <c r="D784" t="str">
        <f ca="1">IFERROR(__xludf.DUMMYFUNCTION("""COMPUTED_VALUE"""),"")</f>
        <v/>
      </c>
      <c r="E784" t="str">
        <f ca="1">IFERROR(__xludf.DUMMYFUNCTION("""COMPUTED_VALUE"""),"")</f>
        <v/>
      </c>
      <c r="F784" t="str">
        <f ca="1">IFERROR(__xludf.DUMMYFUNCTION("""COMPUTED_VALUE"""),"")</f>
        <v/>
      </c>
    </row>
    <row r="785" spans="1:6" ht="12.75">
      <c r="A785" t="str">
        <f ca="1">IFERROR(__xludf.DUMMYFUNCTION("""COMPUTED_VALUE"""),"")</f>
        <v/>
      </c>
      <c r="B785" t="str">
        <f ca="1">IFERROR(__xludf.DUMMYFUNCTION("""COMPUTED_VALUE"""),"")</f>
        <v/>
      </c>
      <c r="C785" t="str">
        <f ca="1">IFERROR(__xludf.DUMMYFUNCTION("""COMPUTED_VALUE"""),"")</f>
        <v/>
      </c>
      <c r="D785" t="str">
        <f ca="1">IFERROR(__xludf.DUMMYFUNCTION("""COMPUTED_VALUE"""),"")</f>
        <v/>
      </c>
      <c r="E785" t="str">
        <f ca="1">IFERROR(__xludf.DUMMYFUNCTION("""COMPUTED_VALUE"""),"")</f>
        <v/>
      </c>
      <c r="F785" t="str">
        <f ca="1">IFERROR(__xludf.DUMMYFUNCTION("""COMPUTED_VALUE"""),"")</f>
        <v/>
      </c>
    </row>
    <row r="786" spans="1:6" ht="12.75">
      <c r="A786" t="str">
        <f ca="1">IFERROR(__xludf.DUMMYFUNCTION("""COMPUTED_VALUE"""),"")</f>
        <v/>
      </c>
      <c r="B786" t="str">
        <f ca="1">IFERROR(__xludf.DUMMYFUNCTION("""COMPUTED_VALUE"""),"")</f>
        <v/>
      </c>
      <c r="C786" t="str">
        <f ca="1">IFERROR(__xludf.DUMMYFUNCTION("""COMPUTED_VALUE"""),"")</f>
        <v/>
      </c>
      <c r="D786" t="str">
        <f ca="1">IFERROR(__xludf.DUMMYFUNCTION("""COMPUTED_VALUE"""),"")</f>
        <v/>
      </c>
      <c r="E786" t="str">
        <f ca="1">IFERROR(__xludf.DUMMYFUNCTION("""COMPUTED_VALUE"""),"")</f>
        <v/>
      </c>
      <c r="F786" t="str">
        <f ca="1">IFERROR(__xludf.DUMMYFUNCTION("""COMPUTED_VALUE"""),"")</f>
        <v/>
      </c>
    </row>
    <row r="787" spans="1:6" ht="12.75">
      <c r="A787" t="str">
        <f ca="1">IFERROR(__xludf.DUMMYFUNCTION("""COMPUTED_VALUE"""),"")</f>
        <v/>
      </c>
      <c r="B787" t="str">
        <f ca="1">IFERROR(__xludf.DUMMYFUNCTION("""COMPUTED_VALUE"""),"")</f>
        <v/>
      </c>
      <c r="C787" t="str">
        <f ca="1">IFERROR(__xludf.DUMMYFUNCTION("""COMPUTED_VALUE"""),"")</f>
        <v/>
      </c>
      <c r="D787" t="str">
        <f ca="1">IFERROR(__xludf.DUMMYFUNCTION("""COMPUTED_VALUE"""),"")</f>
        <v/>
      </c>
      <c r="E787" t="str">
        <f ca="1">IFERROR(__xludf.DUMMYFUNCTION("""COMPUTED_VALUE"""),"")</f>
        <v/>
      </c>
      <c r="F787" t="str">
        <f ca="1">IFERROR(__xludf.DUMMYFUNCTION("""COMPUTED_VALUE"""),"")</f>
        <v/>
      </c>
    </row>
    <row r="788" spans="1:6" ht="12.75">
      <c r="A788" t="str">
        <f ca="1">IFERROR(__xludf.DUMMYFUNCTION("""COMPUTED_VALUE"""),"")</f>
        <v/>
      </c>
      <c r="B788" t="str">
        <f ca="1">IFERROR(__xludf.DUMMYFUNCTION("""COMPUTED_VALUE"""),"")</f>
        <v/>
      </c>
      <c r="C788" t="str">
        <f ca="1">IFERROR(__xludf.DUMMYFUNCTION("""COMPUTED_VALUE"""),"")</f>
        <v/>
      </c>
      <c r="D788" t="str">
        <f ca="1">IFERROR(__xludf.DUMMYFUNCTION("""COMPUTED_VALUE"""),"")</f>
        <v/>
      </c>
      <c r="E788" t="str">
        <f ca="1">IFERROR(__xludf.DUMMYFUNCTION("""COMPUTED_VALUE"""),"")</f>
        <v/>
      </c>
      <c r="F788" t="str">
        <f ca="1">IFERROR(__xludf.DUMMYFUNCTION("""COMPUTED_VALUE"""),"")</f>
        <v/>
      </c>
    </row>
    <row r="789" spans="1:6" ht="12.75">
      <c r="A789" t="str">
        <f ca="1">IFERROR(__xludf.DUMMYFUNCTION("""COMPUTED_VALUE"""),"")</f>
        <v/>
      </c>
      <c r="B789" t="str">
        <f ca="1">IFERROR(__xludf.DUMMYFUNCTION("""COMPUTED_VALUE"""),"")</f>
        <v/>
      </c>
      <c r="C789" t="str">
        <f ca="1">IFERROR(__xludf.DUMMYFUNCTION("""COMPUTED_VALUE"""),"")</f>
        <v/>
      </c>
      <c r="D789" t="str">
        <f ca="1">IFERROR(__xludf.DUMMYFUNCTION("""COMPUTED_VALUE"""),"")</f>
        <v/>
      </c>
      <c r="E789" t="str">
        <f ca="1">IFERROR(__xludf.DUMMYFUNCTION("""COMPUTED_VALUE"""),"")</f>
        <v/>
      </c>
      <c r="F789" t="str">
        <f ca="1">IFERROR(__xludf.DUMMYFUNCTION("""COMPUTED_VALUE"""),"")</f>
        <v/>
      </c>
    </row>
    <row r="790" spans="1:6" ht="12.75">
      <c r="A790" t="str">
        <f ca="1">IFERROR(__xludf.DUMMYFUNCTION("""COMPUTED_VALUE"""),"")</f>
        <v/>
      </c>
      <c r="B790" t="str">
        <f ca="1">IFERROR(__xludf.DUMMYFUNCTION("""COMPUTED_VALUE"""),"")</f>
        <v/>
      </c>
      <c r="C790" t="str">
        <f ca="1">IFERROR(__xludf.DUMMYFUNCTION("""COMPUTED_VALUE"""),"")</f>
        <v/>
      </c>
      <c r="D790" t="str">
        <f ca="1">IFERROR(__xludf.DUMMYFUNCTION("""COMPUTED_VALUE"""),"")</f>
        <v/>
      </c>
      <c r="E790" t="str">
        <f ca="1">IFERROR(__xludf.DUMMYFUNCTION("""COMPUTED_VALUE"""),"")</f>
        <v/>
      </c>
      <c r="F790" t="str">
        <f ca="1">IFERROR(__xludf.DUMMYFUNCTION("""COMPUTED_VALUE"""),"")</f>
        <v/>
      </c>
    </row>
    <row r="791" spans="1:6" ht="12.75">
      <c r="A791" t="str">
        <f ca="1">IFERROR(__xludf.DUMMYFUNCTION("""COMPUTED_VALUE"""),"")</f>
        <v/>
      </c>
      <c r="B791" t="str">
        <f ca="1">IFERROR(__xludf.DUMMYFUNCTION("""COMPUTED_VALUE"""),"")</f>
        <v/>
      </c>
      <c r="C791" t="str">
        <f ca="1">IFERROR(__xludf.DUMMYFUNCTION("""COMPUTED_VALUE"""),"")</f>
        <v/>
      </c>
      <c r="D791" t="str">
        <f ca="1">IFERROR(__xludf.DUMMYFUNCTION("""COMPUTED_VALUE"""),"")</f>
        <v/>
      </c>
      <c r="E791" t="str">
        <f ca="1">IFERROR(__xludf.DUMMYFUNCTION("""COMPUTED_VALUE"""),"")</f>
        <v/>
      </c>
      <c r="F791" t="str">
        <f ca="1">IFERROR(__xludf.DUMMYFUNCTION("""COMPUTED_VALUE"""),"")</f>
        <v/>
      </c>
    </row>
    <row r="792" spans="1:6" ht="12.75">
      <c r="A792" t="str">
        <f ca="1">IFERROR(__xludf.DUMMYFUNCTION("""COMPUTED_VALUE"""),"")</f>
        <v/>
      </c>
      <c r="B792" t="str">
        <f ca="1">IFERROR(__xludf.DUMMYFUNCTION("""COMPUTED_VALUE"""),"")</f>
        <v/>
      </c>
      <c r="C792" t="str">
        <f ca="1">IFERROR(__xludf.DUMMYFUNCTION("""COMPUTED_VALUE"""),"")</f>
        <v/>
      </c>
      <c r="D792" t="str">
        <f ca="1">IFERROR(__xludf.DUMMYFUNCTION("""COMPUTED_VALUE"""),"")</f>
        <v/>
      </c>
      <c r="E792" t="str">
        <f ca="1">IFERROR(__xludf.DUMMYFUNCTION("""COMPUTED_VALUE"""),"")</f>
        <v/>
      </c>
      <c r="F792" t="str">
        <f ca="1">IFERROR(__xludf.DUMMYFUNCTION("""COMPUTED_VALUE"""),"")</f>
        <v/>
      </c>
    </row>
    <row r="793" spans="1:6" ht="12.75">
      <c r="A793" t="str">
        <f ca="1">IFERROR(__xludf.DUMMYFUNCTION("""COMPUTED_VALUE"""),"")</f>
        <v/>
      </c>
      <c r="B793" t="str">
        <f ca="1">IFERROR(__xludf.DUMMYFUNCTION("""COMPUTED_VALUE"""),"")</f>
        <v/>
      </c>
      <c r="C793" t="str">
        <f ca="1">IFERROR(__xludf.DUMMYFUNCTION("""COMPUTED_VALUE"""),"")</f>
        <v/>
      </c>
      <c r="D793" t="str">
        <f ca="1">IFERROR(__xludf.DUMMYFUNCTION("""COMPUTED_VALUE"""),"")</f>
        <v/>
      </c>
      <c r="E793" t="str">
        <f ca="1">IFERROR(__xludf.DUMMYFUNCTION("""COMPUTED_VALUE"""),"")</f>
        <v/>
      </c>
      <c r="F793" t="str">
        <f ca="1">IFERROR(__xludf.DUMMYFUNCTION("""COMPUTED_VALUE"""),"")</f>
        <v/>
      </c>
    </row>
    <row r="794" spans="1:6" ht="12.75">
      <c r="A794" t="str">
        <f ca="1">IFERROR(__xludf.DUMMYFUNCTION("""COMPUTED_VALUE"""),"")</f>
        <v/>
      </c>
      <c r="B794" t="str">
        <f ca="1">IFERROR(__xludf.DUMMYFUNCTION("""COMPUTED_VALUE"""),"")</f>
        <v/>
      </c>
      <c r="C794" t="str">
        <f ca="1">IFERROR(__xludf.DUMMYFUNCTION("""COMPUTED_VALUE"""),"")</f>
        <v/>
      </c>
      <c r="D794" t="str">
        <f ca="1">IFERROR(__xludf.DUMMYFUNCTION("""COMPUTED_VALUE"""),"")</f>
        <v/>
      </c>
      <c r="E794" t="str">
        <f ca="1">IFERROR(__xludf.DUMMYFUNCTION("""COMPUTED_VALUE"""),"")</f>
        <v/>
      </c>
      <c r="F794" t="str">
        <f ca="1">IFERROR(__xludf.DUMMYFUNCTION("""COMPUTED_VALUE"""),"")</f>
        <v/>
      </c>
    </row>
    <row r="795" spans="1:6" ht="12.75">
      <c r="A795" t="str">
        <f ca="1">IFERROR(__xludf.DUMMYFUNCTION("""COMPUTED_VALUE"""),"")</f>
        <v/>
      </c>
      <c r="B795" t="str">
        <f ca="1">IFERROR(__xludf.DUMMYFUNCTION("""COMPUTED_VALUE"""),"")</f>
        <v/>
      </c>
      <c r="C795" t="str">
        <f ca="1">IFERROR(__xludf.DUMMYFUNCTION("""COMPUTED_VALUE"""),"")</f>
        <v/>
      </c>
      <c r="D795" t="str">
        <f ca="1">IFERROR(__xludf.DUMMYFUNCTION("""COMPUTED_VALUE"""),"")</f>
        <v/>
      </c>
      <c r="E795" t="str">
        <f ca="1">IFERROR(__xludf.DUMMYFUNCTION("""COMPUTED_VALUE"""),"")</f>
        <v/>
      </c>
      <c r="F795" t="str">
        <f ca="1">IFERROR(__xludf.DUMMYFUNCTION("""COMPUTED_VALUE"""),"")</f>
        <v/>
      </c>
    </row>
    <row r="796" spans="1:6" ht="12.75">
      <c r="A796" t="str">
        <f ca="1">IFERROR(__xludf.DUMMYFUNCTION("""COMPUTED_VALUE"""),"")</f>
        <v/>
      </c>
      <c r="B796" t="str">
        <f ca="1">IFERROR(__xludf.DUMMYFUNCTION("""COMPUTED_VALUE"""),"")</f>
        <v/>
      </c>
      <c r="C796" t="str">
        <f ca="1">IFERROR(__xludf.DUMMYFUNCTION("""COMPUTED_VALUE"""),"")</f>
        <v/>
      </c>
      <c r="D796" t="str">
        <f ca="1">IFERROR(__xludf.DUMMYFUNCTION("""COMPUTED_VALUE"""),"")</f>
        <v/>
      </c>
      <c r="E796" t="str">
        <f ca="1">IFERROR(__xludf.DUMMYFUNCTION("""COMPUTED_VALUE"""),"")</f>
        <v/>
      </c>
      <c r="F796" t="str">
        <f ca="1">IFERROR(__xludf.DUMMYFUNCTION("""COMPUTED_VALUE"""),"")</f>
        <v/>
      </c>
    </row>
    <row r="797" spans="1:6" ht="12.75">
      <c r="A797" t="str">
        <f ca="1">IFERROR(__xludf.DUMMYFUNCTION("""COMPUTED_VALUE"""),"")</f>
        <v/>
      </c>
      <c r="B797" t="str">
        <f ca="1">IFERROR(__xludf.DUMMYFUNCTION("""COMPUTED_VALUE"""),"")</f>
        <v/>
      </c>
      <c r="C797" t="str">
        <f ca="1">IFERROR(__xludf.DUMMYFUNCTION("""COMPUTED_VALUE"""),"")</f>
        <v/>
      </c>
      <c r="D797" t="str">
        <f ca="1">IFERROR(__xludf.DUMMYFUNCTION("""COMPUTED_VALUE"""),"")</f>
        <v/>
      </c>
      <c r="E797" t="str">
        <f ca="1">IFERROR(__xludf.DUMMYFUNCTION("""COMPUTED_VALUE"""),"")</f>
        <v/>
      </c>
      <c r="F797" t="str">
        <f ca="1">IFERROR(__xludf.DUMMYFUNCTION("""COMPUTED_VALUE"""),"")</f>
        <v/>
      </c>
    </row>
    <row r="798" spans="1:6" ht="12.75">
      <c r="A798" t="str">
        <f ca="1">IFERROR(__xludf.DUMMYFUNCTION("""COMPUTED_VALUE"""),"")</f>
        <v/>
      </c>
      <c r="B798" t="str">
        <f ca="1">IFERROR(__xludf.DUMMYFUNCTION("""COMPUTED_VALUE"""),"")</f>
        <v/>
      </c>
      <c r="C798" t="str">
        <f ca="1">IFERROR(__xludf.DUMMYFUNCTION("""COMPUTED_VALUE"""),"")</f>
        <v/>
      </c>
      <c r="D798" t="str">
        <f ca="1">IFERROR(__xludf.DUMMYFUNCTION("""COMPUTED_VALUE"""),"")</f>
        <v/>
      </c>
      <c r="E798" t="str">
        <f ca="1">IFERROR(__xludf.DUMMYFUNCTION("""COMPUTED_VALUE"""),"")</f>
        <v/>
      </c>
      <c r="F798" t="str">
        <f ca="1">IFERROR(__xludf.DUMMYFUNCTION("""COMPUTED_VALUE"""),"")</f>
        <v/>
      </c>
    </row>
    <row r="799" spans="1:6" ht="12.75">
      <c r="A799" t="str">
        <f ca="1">IFERROR(__xludf.DUMMYFUNCTION("""COMPUTED_VALUE"""),"")</f>
        <v/>
      </c>
      <c r="B799" t="str">
        <f ca="1">IFERROR(__xludf.DUMMYFUNCTION("""COMPUTED_VALUE"""),"")</f>
        <v/>
      </c>
      <c r="C799" t="str">
        <f ca="1">IFERROR(__xludf.DUMMYFUNCTION("""COMPUTED_VALUE"""),"")</f>
        <v/>
      </c>
      <c r="D799" t="str">
        <f ca="1">IFERROR(__xludf.DUMMYFUNCTION("""COMPUTED_VALUE"""),"")</f>
        <v/>
      </c>
      <c r="E799" t="str">
        <f ca="1">IFERROR(__xludf.DUMMYFUNCTION("""COMPUTED_VALUE"""),"")</f>
        <v/>
      </c>
      <c r="F799" t="str">
        <f ca="1">IFERROR(__xludf.DUMMYFUNCTION("""COMPUTED_VALUE"""),"")</f>
        <v/>
      </c>
    </row>
    <row r="800" spans="1:6" ht="12.75">
      <c r="A800" t="str">
        <f ca="1">IFERROR(__xludf.DUMMYFUNCTION("""COMPUTED_VALUE"""),"")</f>
        <v/>
      </c>
      <c r="B800" t="str">
        <f ca="1">IFERROR(__xludf.DUMMYFUNCTION("""COMPUTED_VALUE"""),"")</f>
        <v/>
      </c>
      <c r="C800" t="str">
        <f ca="1">IFERROR(__xludf.DUMMYFUNCTION("""COMPUTED_VALUE"""),"")</f>
        <v/>
      </c>
      <c r="D800" t="str">
        <f ca="1">IFERROR(__xludf.DUMMYFUNCTION("""COMPUTED_VALUE"""),"")</f>
        <v/>
      </c>
      <c r="E800" t="str">
        <f ca="1">IFERROR(__xludf.DUMMYFUNCTION("""COMPUTED_VALUE"""),"")</f>
        <v/>
      </c>
      <c r="F800" t="str">
        <f ca="1">IFERROR(__xludf.DUMMYFUNCTION("""COMPUTED_VALUE"""),"")</f>
        <v/>
      </c>
    </row>
    <row r="801" spans="1:6" ht="12.75">
      <c r="A801" t="str">
        <f ca="1">IFERROR(__xludf.DUMMYFUNCTION("""COMPUTED_VALUE"""),"")</f>
        <v/>
      </c>
      <c r="B801" t="str">
        <f ca="1">IFERROR(__xludf.DUMMYFUNCTION("""COMPUTED_VALUE"""),"")</f>
        <v/>
      </c>
      <c r="C801" t="str">
        <f ca="1">IFERROR(__xludf.DUMMYFUNCTION("""COMPUTED_VALUE"""),"")</f>
        <v/>
      </c>
      <c r="D801" t="str">
        <f ca="1">IFERROR(__xludf.DUMMYFUNCTION("""COMPUTED_VALUE"""),"")</f>
        <v/>
      </c>
      <c r="E801" t="str">
        <f ca="1">IFERROR(__xludf.DUMMYFUNCTION("""COMPUTED_VALUE"""),"")</f>
        <v/>
      </c>
      <c r="F801" t="str">
        <f ca="1">IFERROR(__xludf.DUMMYFUNCTION("""COMPUTED_VALUE"""),"")</f>
        <v/>
      </c>
    </row>
    <row r="802" spans="1:6" ht="12.75">
      <c r="A802" t="str">
        <f ca="1">IFERROR(__xludf.DUMMYFUNCTION("""COMPUTED_VALUE"""),"")</f>
        <v/>
      </c>
      <c r="B802" t="str">
        <f ca="1">IFERROR(__xludf.DUMMYFUNCTION("""COMPUTED_VALUE"""),"")</f>
        <v/>
      </c>
      <c r="C802" t="str">
        <f ca="1">IFERROR(__xludf.DUMMYFUNCTION("""COMPUTED_VALUE"""),"")</f>
        <v/>
      </c>
      <c r="D802" t="str">
        <f ca="1">IFERROR(__xludf.DUMMYFUNCTION("""COMPUTED_VALUE"""),"")</f>
        <v/>
      </c>
      <c r="E802" t="str">
        <f ca="1">IFERROR(__xludf.DUMMYFUNCTION("""COMPUTED_VALUE"""),"")</f>
        <v/>
      </c>
      <c r="F802" t="str">
        <f ca="1">IFERROR(__xludf.DUMMYFUNCTION("""COMPUTED_VALUE"""),"")</f>
        <v/>
      </c>
    </row>
    <row r="803" spans="1:6" ht="12.75">
      <c r="A803" t="str">
        <f ca="1">IFERROR(__xludf.DUMMYFUNCTION("""COMPUTED_VALUE"""),"")</f>
        <v/>
      </c>
      <c r="B803" t="str">
        <f ca="1">IFERROR(__xludf.DUMMYFUNCTION("""COMPUTED_VALUE"""),"")</f>
        <v/>
      </c>
      <c r="C803" t="str">
        <f ca="1">IFERROR(__xludf.DUMMYFUNCTION("""COMPUTED_VALUE"""),"")</f>
        <v/>
      </c>
      <c r="D803" t="str">
        <f ca="1">IFERROR(__xludf.DUMMYFUNCTION("""COMPUTED_VALUE"""),"")</f>
        <v/>
      </c>
      <c r="E803" t="str">
        <f ca="1">IFERROR(__xludf.DUMMYFUNCTION("""COMPUTED_VALUE"""),"")</f>
        <v/>
      </c>
      <c r="F803" t="str">
        <f ca="1">IFERROR(__xludf.DUMMYFUNCTION("""COMPUTED_VALUE"""),"")</f>
        <v/>
      </c>
    </row>
    <row r="804" spans="1:6" ht="12.75">
      <c r="A804" t="str">
        <f ca="1">IFERROR(__xludf.DUMMYFUNCTION("""COMPUTED_VALUE"""),"")</f>
        <v/>
      </c>
      <c r="B804" t="str">
        <f ca="1">IFERROR(__xludf.DUMMYFUNCTION("""COMPUTED_VALUE"""),"")</f>
        <v/>
      </c>
      <c r="C804" t="str">
        <f ca="1">IFERROR(__xludf.DUMMYFUNCTION("""COMPUTED_VALUE"""),"")</f>
        <v/>
      </c>
      <c r="D804" t="str">
        <f ca="1">IFERROR(__xludf.DUMMYFUNCTION("""COMPUTED_VALUE"""),"")</f>
        <v/>
      </c>
      <c r="E804" t="str">
        <f ca="1">IFERROR(__xludf.DUMMYFUNCTION("""COMPUTED_VALUE"""),"")</f>
        <v/>
      </c>
      <c r="F804" t="str">
        <f ca="1">IFERROR(__xludf.DUMMYFUNCTION("""COMPUTED_VALUE"""),"")</f>
        <v/>
      </c>
    </row>
    <row r="805" spans="1:6" ht="12.75">
      <c r="A805" t="str">
        <f ca="1">IFERROR(__xludf.DUMMYFUNCTION("""COMPUTED_VALUE"""),"")</f>
        <v/>
      </c>
      <c r="B805" t="str">
        <f ca="1">IFERROR(__xludf.DUMMYFUNCTION("""COMPUTED_VALUE"""),"")</f>
        <v/>
      </c>
      <c r="C805" t="str">
        <f ca="1">IFERROR(__xludf.DUMMYFUNCTION("""COMPUTED_VALUE"""),"")</f>
        <v/>
      </c>
      <c r="D805" t="str">
        <f ca="1">IFERROR(__xludf.DUMMYFUNCTION("""COMPUTED_VALUE"""),"")</f>
        <v/>
      </c>
      <c r="E805" t="str">
        <f ca="1">IFERROR(__xludf.DUMMYFUNCTION("""COMPUTED_VALUE"""),"")</f>
        <v/>
      </c>
      <c r="F805" t="str">
        <f ca="1">IFERROR(__xludf.DUMMYFUNCTION("""COMPUTED_VALUE"""),"")</f>
        <v/>
      </c>
    </row>
    <row r="806" spans="1:6" ht="12.75">
      <c r="A806" t="str">
        <f ca="1">IFERROR(__xludf.DUMMYFUNCTION("""COMPUTED_VALUE"""),"")</f>
        <v/>
      </c>
      <c r="B806" t="str">
        <f ca="1">IFERROR(__xludf.DUMMYFUNCTION("""COMPUTED_VALUE"""),"")</f>
        <v/>
      </c>
      <c r="C806" t="str">
        <f ca="1">IFERROR(__xludf.DUMMYFUNCTION("""COMPUTED_VALUE"""),"")</f>
        <v/>
      </c>
      <c r="D806" t="str">
        <f ca="1">IFERROR(__xludf.DUMMYFUNCTION("""COMPUTED_VALUE"""),"")</f>
        <v/>
      </c>
      <c r="E806" t="str">
        <f ca="1">IFERROR(__xludf.DUMMYFUNCTION("""COMPUTED_VALUE"""),"")</f>
        <v/>
      </c>
      <c r="F806" t="str">
        <f ca="1">IFERROR(__xludf.DUMMYFUNCTION("""COMPUTED_VALUE"""),"")</f>
        <v/>
      </c>
    </row>
    <row r="807" spans="1:6" ht="12.75">
      <c r="A807" t="str">
        <f ca="1">IFERROR(__xludf.DUMMYFUNCTION("""COMPUTED_VALUE"""),"")</f>
        <v/>
      </c>
      <c r="B807" t="str">
        <f ca="1">IFERROR(__xludf.DUMMYFUNCTION("""COMPUTED_VALUE"""),"")</f>
        <v/>
      </c>
      <c r="C807" t="str">
        <f ca="1">IFERROR(__xludf.DUMMYFUNCTION("""COMPUTED_VALUE"""),"")</f>
        <v/>
      </c>
      <c r="D807" t="str">
        <f ca="1">IFERROR(__xludf.DUMMYFUNCTION("""COMPUTED_VALUE"""),"")</f>
        <v/>
      </c>
      <c r="E807" t="str">
        <f ca="1">IFERROR(__xludf.DUMMYFUNCTION("""COMPUTED_VALUE"""),"")</f>
        <v/>
      </c>
      <c r="F807" t="str">
        <f ca="1">IFERROR(__xludf.DUMMYFUNCTION("""COMPUTED_VALUE"""),"")</f>
        <v/>
      </c>
    </row>
    <row r="808" spans="1:6" ht="12.75">
      <c r="A808" t="str">
        <f ca="1">IFERROR(__xludf.DUMMYFUNCTION("""COMPUTED_VALUE"""),"")</f>
        <v/>
      </c>
      <c r="B808" t="str">
        <f ca="1">IFERROR(__xludf.DUMMYFUNCTION("""COMPUTED_VALUE"""),"")</f>
        <v/>
      </c>
      <c r="C808" t="str">
        <f ca="1">IFERROR(__xludf.DUMMYFUNCTION("""COMPUTED_VALUE"""),"")</f>
        <v/>
      </c>
      <c r="D808" t="str">
        <f ca="1">IFERROR(__xludf.DUMMYFUNCTION("""COMPUTED_VALUE"""),"")</f>
        <v/>
      </c>
      <c r="E808" t="str">
        <f ca="1">IFERROR(__xludf.DUMMYFUNCTION("""COMPUTED_VALUE"""),"")</f>
        <v/>
      </c>
      <c r="F808" t="str">
        <f ca="1">IFERROR(__xludf.DUMMYFUNCTION("""COMPUTED_VALUE"""),"")</f>
        <v/>
      </c>
    </row>
    <row r="809" spans="1:6" ht="12.75">
      <c r="A809" t="str">
        <f ca="1">IFERROR(__xludf.DUMMYFUNCTION("""COMPUTED_VALUE"""),"")</f>
        <v/>
      </c>
      <c r="B809" t="str">
        <f ca="1">IFERROR(__xludf.DUMMYFUNCTION("""COMPUTED_VALUE"""),"")</f>
        <v/>
      </c>
      <c r="C809" t="str">
        <f ca="1">IFERROR(__xludf.DUMMYFUNCTION("""COMPUTED_VALUE"""),"")</f>
        <v/>
      </c>
      <c r="D809" t="str">
        <f ca="1">IFERROR(__xludf.DUMMYFUNCTION("""COMPUTED_VALUE"""),"")</f>
        <v/>
      </c>
      <c r="E809" t="str">
        <f ca="1">IFERROR(__xludf.DUMMYFUNCTION("""COMPUTED_VALUE"""),"")</f>
        <v/>
      </c>
      <c r="F809" t="str">
        <f ca="1">IFERROR(__xludf.DUMMYFUNCTION("""COMPUTED_VALUE"""),"")</f>
        <v/>
      </c>
    </row>
    <row r="810" spans="1:6" ht="12.75">
      <c r="A810" t="str">
        <f ca="1">IFERROR(__xludf.DUMMYFUNCTION("""COMPUTED_VALUE"""),"")</f>
        <v/>
      </c>
      <c r="B810" t="str">
        <f ca="1">IFERROR(__xludf.DUMMYFUNCTION("""COMPUTED_VALUE"""),"")</f>
        <v/>
      </c>
      <c r="C810" t="str">
        <f ca="1">IFERROR(__xludf.DUMMYFUNCTION("""COMPUTED_VALUE"""),"")</f>
        <v/>
      </c>
      <c r="D810" t="str">
        <f ca="1">IFERROR(__xludf.DUMMYFUNCTION("""COMPUTED_VALUE"""),"")</f>
        <v/>
      </c>
      <c r="E810" t="str">
        <f ca="1">IFERROR(__xludf.DUMMYFUNCTION("""COMPUTED_VALUE"""),"")</f>
        <v/>
      </c>
      <c r="F810" t="str">
        <f ca="1">IFERROR(__xludf.DUMMYFUNCTION("""COMPUTED_VALUE"""),"")</f>
        <v/>
      </c>
    </row>
    <row r="811" spans="1:6" ht="12.75">
      <c r="A811" t="str">
        <f ca="1">IFERROR(__xludf.DUMMYFUNCTION("""COMPUTED_VALUE"""),"")</f>
        <v/>
      </c>
      <c r="B811" t="str">
        <f ca="1">IFERROR(__xludf.DUMMYFUNCTION("""COMPUTED_VALUE"""),"")</f>
        <v/>
      </c>
      <c r="C811" t="str">
        <f ca="1">IFERROR(__xludf.DUMMYFUNCTION("""COMPUTED_VALUE"""),"")</f>
        <v/>
      </c>
      <c r="D811" t="str">
        <f ca="1">IFERROR(__xludf.DUMMYFUNCTION("""COMPUTED_VALUE"""),"")</f>
        <v/>
      </c>
      <c r="E811" t="str">
        <f ca="1">IFERROR(__xludf.DUMMYFUNCTION("""COMPUTED_VALUE"""),"")</f>
        <v/>
      </c>
      <c r="F811" t="str">
        <f ca="1">IFERROR(__xludf.DUMMYFUNCTION("""COMPUTED_VALUE"""),"")</f>
        <v/>
      </c>
    </row>
    <row r="812" spans="1:6" ht="12.75">
      <c r="A812" t="str">
        <f ca="1">IFERROR(__xludf.DUMMYFUNCTION("""COMPUTED_VALUE"""),"")</f>
        <v/>
      </c>
      <c r="B812" t="str">
        <f ca="1">IFERROR(__xludf.DUMMYFUNCTION("""COMPUTED_VALUE"""),"")</f>
        <v/>
      </c>
      <c r="C812" t="str">
        <f ca="1">IFERROR(__xludf.DUMMYFUNCTION("""COMPUTED_VALUE"""),"")</f>
        <v/>
      </c>
      <c r="D812" t="str">
        <f ca="1">IFERROR(__xludf.DUMMYFUNCTION("""COMPUTED_VALUE"""),"")</f>
        <v/>
      </c>
      <c r="E812" t="str">
        <f ca="1">IFERROR(__xludf.DUMMYFUNCTION("""COMPUTED_VALUE"""),"")</f>
        <v/>
      </c>
      <c r="F812" t="str">
        <f ca="1">IFERROR(__xludf.DUMMYFUNCTION("""COMPUTED_VALUE"""),"")</f>
        <v/>
      </c>
    </row>
    <row r="813" spans="1:6" ht="12.75">
      <c r="A813" t="str">
        <f ca="1">IFERROR(__xludf.DUMMYFUNCTION("""COMPUTED_VALUE"""),"")</f>
        <v/>
      </c>
      <c r="B813" t="str">
        <f ca="1">IFERROR(__xludf.DUMMYFUNCTION("""COMPUTED_VALUE"""),"")</f>
        <v/>
      </c>
      <c r="C813" t="str">
        <f ca="1">IFERROR(__xludf.DUMMYFUNCTION("""COMPUTED_VALUE"""),"")</f>
        <v/>
      </c>
      <c r="D813" t="str">
        <f ca="1">IFERROR(__xludf.DUMMYFUNCTION("""COMPUTED_VALUE"""),"")</f>
        <v/>
      </c>
      <c r="E813" t="str">
        <f ca="1">IFERROR(__xludf.DUMMYFUNCTION("""COMPUTED_VALUE"""),"")</f>
        <v/>
      </c>
      <c r="F813" t="str">
        <f ca="1">IFERROR(__xludf.DUMMYFUNCTION("""COMPUTED_VALUE"""),"")</f>
        <v/>
      </c>
    </row>
    <row r="814" spans="1:6" ht="12.75">
      <c r="A814" t="str">
        <f ca="1">IFERROR(__xludf.DUMMYFUNCTION("""COMPUTED_VALUE"""),"")</f>
        <v/>
      </c>
      <c r="B814" t="str">
        <f ca="1">IFERROR(__xludf.DUMMYFUNCTION("""COMPUTED_VALUE"""),"")</f>
        <v/>
      </c>
      <c r="C814" t="str">
        <f ca="1">IFERROR(__xludf.DUMMYFUNCTION("""COMPUTED_VALUE"""),"")</f>
        <v/>
      </c>
      <c r="D814" t="str">
        <f ca="1">IFERROR(__xludf.DUMMYFUNCTION("""COMPUTED_VALUE"""),"")</f>
        <v/>
      </c>
      <c r="E814" t="str">
        <f ca="1">IFERROR(__xludf.DUMMYFUNCTION("""COMPUTED_VALUE"""),"")</f>
        <v/>
      </c>
      <c r="F814" t="str">
        <f ca="1">IFERROR(__xludf.DUMMYFUNCTION("""COMPUTED_VALUE"""),"")</f>
        <v/>
      </c>
    </row>
    <row r="815" spans="1:6" ht="12.75">
      <c r="A815" t="str">
        <f ca="1">IFERROR(__xludf.DUMMYFUNCTION("""COMPUTED_VALUE"""),"")</f>
        <v/>
      </c>
      <c r="B815" t="str">
        <f ca="1">IFERROR(__xludf.DUMMYFUNCTION("""COMPUTED_VALUE"""),"")</f>
        <v/>
      </c>
      <c r="C815" t="str">
        <f ca="1">IFERROR(__xludf.DUMMYFUNCTION("""COMPUTED_VALUE"""),"")</f>
        <v/>
      </c>
      <c r="D815" t="str">
        <f ca="1">IFERROR(__xludf.DUMMYFUNCTION("""COMPUTED_VALUE"""),"")</f>
        <v/>
      </c>
      <c r="E815" t="str">
        <f ca="1">IFERROR(__xludf.DUMMYFUNCTION("""COMPUTED_VALUE"""),"")</f>
        <v/>
      </c>
      <c r="F815" t="str">
        <f ca="1">IFERROR(__xludf.DUMMYFUNCTION("""COMPUTED_VALUE"""),"")</f>
        <v/>
      </c>
    </row>
    <row r="816" spans="1:6" ht="12.75">
      <c r="A816" t="str">
        <f ca="1">IFERROR(__xludf.DUMMYFUNCTION("""COMPUTED_VALUE"""),"")</f>
        <v/>
      </c>
      <c r="B816" t="str">
        <f ca="1">IFERROR(__xludf.DUMMYFUNCTION("""COMPUTED_VALUE"""),"")</f>
        <v/>
      </c>
      <c r="C816" t="str">
        <f ca="1">IFERROR(__xludf.DUMMYFUNCTION("""COMPUTED_VALUE"""),"")</f>
        <v/>
      </c>
      <c r="D816" t="str">
        <f ca="1">IFERROR(__xludf.DUMMYFUNCTION("""COMPUTED_VALUE"""),"")</f>
        <v/>
      </c>
      <c r="E816" t="str">
        <f ca="1">IFERROR(__xludf.DUMMYFUNCTION("""COMPUTED_VALUE"""),"")</f>
        <v/>
      </c>
      <c r="F816" t="str">
        <f ca="1">IFERROR(__xludf.DUMMYFUNCTION("""COMPUTED_VALUE"""),"")</f>
        <v/>
      </c>
    </row>
    <row r="817" spans="1:6" ht="12.75">
      <c r="A817" t="str">
        <f ca="1">IFERROR(__xludf.DUMMYFUNCTION("""COMPUTED_VALUE"""),"")</f>
        <v/>
      </c>
      <c r="B817" t="str">
        <f ca="1">IFERROR(__xludf.DUMMYFUNCTION("""COMPUTED_VALUE"""),"")</f>
        <v/>
      </c>
      <c r="C817" t="str">
        <f ca="1">IFERROR(__xludf.DUMMYFUNCTION("""COMPUTED_VALUE"""),"")</f>
        <v/>
      </c>
      <c r="D817" t="str">
        <f ca="1">IFERROR(__xludf.DUMMYFUNCTION("""COMPUTED_VALUE"""),"")</f>
        <v/>
      </c>
      <c r="E817" t="str">
        <f ca="1">IFERROR(__xludf.DUMMYFUNCTION("""COMPUTED_VALUE"""),"")</f>
        <v/>
      </c>
      <c r="F817" t="str">
        <f ca="1">IFERROR(__xludf.DUMMYFUNCTION("""COMPUTED_VALUE"""),"")</f>
        <v/>
      </c>
    </row>
    <row r="818" spans="1:6" ht="12.75">
      <c r="A818" t="str">
        <f ca="1">IFERROR(__xludf.DUMMYFUNCTION("""COMPUTED_VALUE"""),"")</f>
        <v/>
      </c>
      <c r="B818" t="str">
        <f ca="1">IFERROR(__xludf.DUMMYFUNCTION("""COMPUTED_VALUE"""),"")</f>
        <v/>
      </c>
      <c r="C818" t="str">
        <f ca="1">IFERROR(__xludf.DUMMYFUNCTION("""COMPUTED_VALUE"""),"")</f>
        <v/>
      </c>
      <c r="D818" t="str">
        <f ca="1">IFERROR(__xludf.DUMMYFUNCTION("""COMPUTED_VALUE"""),"")</f>
        <v/>
      </c>
      <c r="E818" t="str">
        <f ca="1">IFERROR(__xludf.DUMMYFUNCTION("""COMPUTED_VALUE"""),"")</f>
        <v/>
      </c>
      <c r="F818" t="str">
        <f ca="1">IFERROR(__xludf.DUMMYFUNCTION("""COMPUTED_VALUE"""),"")</f>
        <v/>
      </c>
    </row>
    <row r="819" spans="1:6" ht="12.75">
      <c r="A819" t="str">
        <f ca="1">IFERROR(__xludf.DUMMYFUNCTION("""COMPUTED_VALUE"""),"")</f>
        <v/>
      </c>
      <c r="B819" t="str">
        <f ca="1">IFERROR(__xludf.DUMMYFUNCTION("""COMPUTED_VALUE"""),"")</f>
        <v/>
      </c>
      <c r="C819" t="str">
        <f ca="1">IFERROR(__xludf.DUMMYFUNCTION("""COMPUTED_VALUE"""),"")</f>
        <v/>
      </c>
      <c r="D819" t="str">
        <f ca="1">IFERROR(__xludf.DUMMYFUNCTION("""COMPUTED_VALUE"""),"")</f>
        <v/>
      </c>
      <c r="E819" t="str">
        <f ca="1">IFERROR(__xludf.DUMMYFUNCTION("""COMPUTED_VALUE"""),"")</f>
        <v/>
      </c>
      <c r="F819" t="str">
        <f ca="1">IFERROR(__xludf.DUMMYFUNCTION("""COMPUTED_VALUE"""),"")</f>
        <v/>
      </c>
    </row>
    <row r="820" spans="1:6" ht="12.75">
      <c r="A820" t="str">
        <f ca="1">IFERROR(__xludf.DUMMYFUNCTION("""COMPUTED_VALUE"""),"")</f>
        <v/>
      </c>
      <c r="B820" t="str">
        <f ca="1">IFERROR(__xludf.DUMMYFUNCTION("""COMPUTED_VALUE"""),"")</f>
        <v/>
      </c>
      <c r="C820" t="str">
        <f ca="1">IFERROR(__xludf.DUMMYFUNCTION("""COMPUTED_VALUE"""),"")</f>
        <v/>
      </c>
      <c r="D820" t="str">
        <f ca="1">IFERROR(__xludf.DUMMYFUNCTION("""COMPUTED_VALUE"""),"")</f>
        <v/>
      </c>
      <c r="E820" t="str">
        <f ca="1">IFERROR(__xludf.DUMMYFUNCTION("""COMPUTED_VALUE"""),"")</f>
        <v/>
      </c>
      <c r="F820" t="str">
        <f ca="1">IFERROR(__xludf.DUMMYFUNCTION("""COMPUTED_VALUE"""),"")</f>
        <v/>
      </c>
    </row>
    <row r="821" spans="1:6" ht="12.75">
      <c r="A821" t="str">
        <f ca="1">IFERROR(__xludf.DUMMYFUNCTION("""COMPUTED_VALUE"""),"")</f>
        <v/>
      </c>
      <c r="B821" t="str">
        <f ca="1">IFERROR(__xludf.DUMMYFUNCTION("""COMPUTED_VALUE"""),"")</f>
        <v/>
      </c>
      <c r="C821" t="str">
        <f ca="1">IFERROR(__xludf.DUMMYFUNCTION("""COMPUTED_VALUE"""),"")</f>
        <v/>
      </c>
      <c r="D821" t="str">
        <f ca="1">IFERROR(__xludf.DUMMYFUNCTION("""COMPUTED_VALUE"""),"")</f>
        <v/>
      </c>
      <c r="E821" t="str">
        <f ca="1">IFERROR(__xludf.DUMMYFUNCTION("""COMPUTED_VALUE"""),"")</f>
        <v/>
      </c>
      <c r="F821" t="str">
        <f ca="1">IFERROR(__xludf.DUMMYFUNCTION("""COMPUTED_VALUE"""),"")</f>
        <v/>
      </c>
    </row>
    <row r="822" spans="1:6" ht="12.75">
      <c r="A822" t="str">
        <f ca="1">IFERROR(__xludf.DUMMYFUNCTION("""COMPUTED_VALUE"""),"")</f>
        <v/>
      </c>
      <c r="B822" t="str">
        <f ca="1">IFERROR(__xludf.DUMMYFUNCTION("""COMPUTED_VALUE"""),"")</f>
        <v/>
      </c>
      <c r="C822" t="str">
        <f ca="1">IFERROR(__xludf.DUMMYFUNCTION("""COMPUTED_VALUE"""),"")</f>
        <v/>
      </c>
      <c r="D822" t="str">
        <f ca="1">IFERROR(__xludf.DUMMYFUNCTION("""COMPUTED_VALUE"""),"")</f>
        <v/>
      </c>
      <c r="E822" t="str">
        <f ca="1">IFERROR(__xludf.DUMMYFUNCTION("""COMPUTED_VALUE"""),"")</f>
        <v/>
      </c>
      <c r="F822" t="str">
        <f ca="1">IFERROR(__xludf.DUMMYFUNCTION("""COMPUTED_VALUE"""),"")</f>
        <v/>
      </c>
    </row>
    <row r="823" spans="1:6" ht="12.75">
      <c r="A823" t="str">
        <f ca="1">IFERROR(__xludf.DUMMYFUNCTION("""COMPUTED_VALUE"""),"")</f>
        <v/>
      </c>
      <c r="B823" t="str">
        <f ca="1">IFERROR(__xludf.DUMMYFUNCTION("""COMPUTED_VALUE"""),"")</f>
        <v/>
      </c>
      <c r="C823" t="str">
        <f ca="1">IFERROR(__xludf.DUMMYFUNCTION("""COMPUTED_VALUE"""),"")</f>
        <v/>
      </c>
      <c r="D823" t="str">
        <f ca="1">IFERROR(__xludf.DUMMYFUNCTION("""COMPUTED_VALUE"""),"")</f>
        <v/>
      </c>
      <c r="E823" t="str">
        <f ca="1">IFERROR(__xludf.DUMMYFUNCTION("""COMPUTED_VALUE"""),"")</f>
        <v/>
      </c>
      <c r="F823" t="str">
        <f ca="1">IFERROR(__xludf.DUMMYFUNCTION("""COMPUTED_VALUE"""),"")</f>
        <v/>
      </c>
    </row>
    <row r="824" spans="1:6" ht="12.75">
      <c r="A824" t="str">
        <f ca="1">IFERROR(__xludf.DUMMYFUNCTION("""COMPUTED_VALUE"""),"")</f>
        <v/>
      </c>
      <c r="B824" t="str">
        <f ca="1">IFERROR(__xludf.DUMMYFUNCTION("""COMPUTED_VALUE"""),"")</f>
        <v/>
      </c>
      <c r="C824" t="str">
        <f ca="1">IFERROR(__xludf.DUMMYFUNCTION("""COMPUTED_VALUE"""),"")</f>
        <v/>
      </c>
      <c r="D824" t="str">
        <f ca="1">IFERROR(__xludf.DUMMYFUNCTION("""COMPUTED_VALUE"""),"")</f>
        <v/>
      </c>
      <c r="E824" t="str">
        <f ca="1">IFERROR(__xludf.DUMMYFUNCTION("""COMPUTED_VALUE"""),"")</f>
        <v/>
      </c>
      <c r="F824" t="str">
        <f ca="1">IFERROR(__xludf.DUMMYFUNCTION("""COMPUTED_VALUE"""),"")</f>
        <v/>
      </c>
    </row>
    <row r="825" spans="1:6" ht="12.75">
      <c r="A825" t="str">
        <f ca="1">IFERROR(__xludf.DUMMYFUNCTION("""COMPUTED_VALUE"""),"")</f>
        <v/>
      </c>
      <c r="B825" t="str">
        <f ca="1">IFERROR(__xludf.DUMMYFUNCTION("""COMPUTED_VALUE"""),"")</f>
        <v/>
      </c>
      <c r="C825" t="str">
        <f ca="1">IFERROR(__xludf.DUMMYFUNCTION("""COMPUTED_VALUE"""),"")</f>
        <v/>
      </c>
      <c r="D825" t="str">
        <f ca="1">IFERROR(__xludf.DUMMYFUNCTION("""COMPUTED_VALUE"""),"")</f>
        <v/>
      </c>
      <c r="E825" t="str">
        <f ca="1">IFERROR(__xludf.DUMMYFUNCTION("""COMPUTED_VALUE"""),"")</f>
        <v/>
      </c>
      <c r="F825" t="str">
        <f ca="1">IFERROR(__xludf.DUMMYFUNCTION("""COMPUTED_VALUE"""),"")</f>
        <v/>
      </c>
    </row>
    <row r="826" spans="1:6" ht="12.75">
      <c r="A826" t="str">
        <f ca="1">IFERROR(__xludf.DUMMYFUNCTION("""COMPUTED_VALUE"""),"")</f>
        <v/>
      </c>
      <c r="B826" t="str">
        <f ca="1">IFERROR(__xludf.DUMMYFUNCTION("""COMPUTED_VALUE"""),"")</f>
        <v/>
      </c>
      <c r="C826" t="str">
        <f ca="1">IFERROR(__xludf.DUMMYFUNCTION("""COMPUTED_VALUE"""),"")</f>
        <v/>
      </c>
      <c r="D826" t="str">
        <f ca="1">IFERROR(__xludf.DUMMYFUNCTION("""COMPUTED_VALUE"""),"")</f>
        <v/>
      </c>
      <c r="E826" t="str">
        <f ca="1">IFERROR(__xludf.DUMMYFUNCTION("""COMPUTED_VALUE"""),"")</f>
        <v/>
      </c>
      <c r="F826" t="str">
        <f ca="1">IFERROR(__xludf.DUMMYFUNCTION("""COMPUTED_VALUE"""),"")</f>
        <v/>
      </c>
    </row>
    <row r="827" spans="1:6" ht="12.75">
      <c r="A827" t="str">
        <f ca="1">IFERROR(__xludf.DUMMYFUNCTION("""COMPUTED_VALUE"""),"")</f>
        <v/>
      </c>
      <c r="B827" t="str">
        <f ca="1">IFERROR(__xludf.DUMMYFUNCTION("""COMPUTED_VALUE"""),"")</f>
        <v/>
      </c>
      <c r="C827" t="str">
        <f ca="1">IFERROR(__xludf.DUMMYFUNCTION("""COMPUTED_VALUE"""),"")</f>
        <v/>
      </c>
      <c r="D827" t="str">
        <f ca="1">IFERROR(__xludf.DUMMYFUNCTION("""COMPUTED_VALUE"""),"")</f>
        <v/>
      </c>
      <c r="E827" t="str">
        <f ca="1">IFERROR(__xludf.DUMMYFUNCTION("""COMPUTED_VALUE"""),"")</f>
        <v/>
      </c>
      <c r="F827" t="str">
        <f ca="1">IFERROR(__xludf.DUMMYFUNCTION("""COMPUTED_VALUE"""),"")</f>
        <v/>
      </c>
    </row>
    <row r="828" spans="1:6" ht="12.75">
      <c r="A828" t="str">
        <f ca="1">IFERROR(__xludf.DUMMYFUNCTION("""COMPUTED_VALUE"""),"")</f>
        <v/>
      </c>
      <c r="B828" t="str">
        <f ca="1">IFERROR(__xludf.DUMMYFUNCTION("""COMPUTED_VALUE"""),"")</f>
        <v/>
      </c>
      <c r="C828" t="str">
        <f ca="1">IFERROR(__xludf.DUMMYFUNCTION("""COMPUTED_VALUE"""),"")</f>
        <v/>
      </c>
      <c r="D828" t="str">
        <f ca="1">IFERROR(__xludf.DUMMYFUNCTION("""COMPUTED_VALUE"""),"")</f>
        <v/>
      </c>
      <c r="E828" t="str">
        <f ca="1">IFERROR(__xludf.DUMMYFUNCTION("""COMPUTED_VALUE"""),"")</f>
        <v/>
      </c>
      <c r="F828" t="str">
        <f ca="1">IFERROR(__xludf.DUMMYFUNCTION("""COMPUTED_VALUE"""),"")</f>
        <v/>
      </c>
    </row>
    <row r="829" spans="1:6" ht="12.75">
      <c r="A829" t="str">
        <f ca="1">IFERROR(__xludf.DUMMYFUNCTION("""COMPUTED_VALUE"""),"")</f>
        <v/>
      </c>
      <c r="B829" t="str">
        <f ca="1">IFERROR(__xludf.DUMMYFUNCTION("""COMPUTED_VALUE"""),"")</f>
        <v/>
      </c>
      <c r="C829" t="str">
        <f ca="1">IFERROR(__xludf.DUMMYFUNCTION("""COMPUTED_VALUE"""),"")</f>
        <v/>
      </c>
      <c r="D829" t="str">
        <f ca="1">IFERROR(__xludf.DUMMYFUNCTION("""COMPUTED_VALUE"""),"")</f>
        <v/>
      </c>
      <c r="E829" t="str">
        <f ca="1">IFERROR(__xludf.DUMMYFUNCTION("""COMPUTED_VALUE"""),"")</f>
        <v/>
      </c>
      <c r="F829" t="str">
        <f ca="1">IFERROR(__xludf.DUMMYFUNCTION("""COMPUTED_VALUE"""),"")</f>
        <v/>
      </c>
    </row>
    <row r="830" spans="1:6" ht="12.75">
      <c r="A830" t="str">
        <f ca="1">IFERROR(__xludf.DUMMYFUNCTION("""COMPUTED_VALUE"""),"")</f>
        <v/>
      </c>
      <c r="B830" t="str">
        <f ca="1">IFERROR(__xludf.DUMMYFUNCTION("""COMPUTED_VALUE"""),"")</f>
        <v/>
      </c>
      <c r="C830" t="str">
        <f ca="1">IFERROR(__xludf.DUMMYFUNCTION("""COMPUTED_VALUE"""),"")</f>
        <v/>
      </c>
      <c r="D830" t="str">
        <f ca="1">IFERROR(__xludf.DUMMYFUNCTION("""COMPUTED_VALUE"""),"")</f>
        <v/>
      </c>
      <c r="E830" t="str">
        <f ca="1">IFERROR(__xludf.DUMMYFUNCTION("""COMPUTED_VALUE"""),"")</f>
        <v/>
      </c>
      <c r="F830" t="str">
        <f ca="1">IFERROR(__xludf.DUMMYFUNCTION("""COMPUTED_VALUE"""),"")</f>
        <v/>
      </c>
    </row>
    <row r="831" spans="1:6" ht="12.75">
      <c r="A831" t="str">
        <f ca="1">IFERROR(__xludf.DUMMYFUNCTION("""COMPUTED_VALUE"""),"")</f>
        <v/>
      </c>
      <c r="B831" t="str">
        <f ca="1">IFERROR(__xludf.DUMMYFUNCTION("""COMPUTED_VALUE"""),"")</f>
        <v/>
      </c>
      <c r="C831" t="str">
        <f ca="1">IFERROR(__xludf.DUMMYFUNCTION("""COMPUTED_VALUE"""),"")</f>
        <v/>
      </c>
      <c r="D831" t="str">
        <f ca="1">IFERROR(__xludf.DUMMYFUNCTION("""COMPUTED_VALUE"""),"")</f>
        <v/>
      </c>
      <c r="E831" t="str">
        <f ca="1">IFERROR(__xludf.DUMMYFUNCTION("""COMPUTED_VALUE"""),"")</f>
        <v/>
      </c>
      <c r="F831" t="str">
        <f ca="1">IFERROR(__xludf.DUMMYFUNCTION("""COMPUTED_VALUE"""),"")</f>
        <v/>
      </c>
    </row>
    <row r="832" spans="1:6" ht="12.75">
      <c r="A832" t="str">
        <f ca="1">IFERROR(__xludf.DUMMYFUNCTION("""COMPUTED_VALUE"""),"")</f>
        <v/>
      </c>
      <c r="B832" t="str">
        <f ca="1">IFERROR(__xludf.DUMMYFUNCTION("""COMPUTED_VALUE"""),"")</f>
        <v/>
      </c>
      <c r="C832" t="str">
        <f ca="1">IFERROR(__xludf.DUMMYFUNCTION("""COMPUTED_VALUE"""),"")</f>
        <v/>
      </c>
      <c r="D832" t="str">
        <f ca="1">IFERROR(__xludf.DUMMYFUNCTION("""COMPUTED_VALUE"""),"")</f>
        <v/>
      </c>
      <c r="E832" t="str">
        <f ca="1">IFERROR(__xludf.DUMMYFUNCTION("""COMPUTED_VALUE"""),"")</f>
        <v/>
      </c>
      <c r="F832" t="str">
        <f ca="1">IFERROR(__xludf.DUMMYFUNCTION("""COMPUTED_VALUE"""),"")</f>
        <v/>
      </c>
    </row>
    <row r="833" spans="1:6" ht="12.75">
      <c r="A833" t="str">
        <f ca="1">IFERROR(__xludf.DUMMYFUNCTION("""COMPUTED_VALUE"""),"")</f>
        <v/>
      </c>
      <c r="B833" t="str">
        <f ca="1">IFERROR(__xludf.DUMMYFUNCTION("""COMPUTED_VALUE"""),"")</f>
        <v/>
      </c>
      <c r="C833" t="str">
        <f ca="1">IFERROR(__xludf.DUMMYFUNCTION("""COMPUTED_VALUE"""),"")</f>
        <v/>
      </c>
      <c r="D833" t="str">
        <f ca="1">IFERROR(__xludf.DUMMYFUNCTION("""COMPUTED_VALUE"""),"")</f>
        <v/>
      </c>
      <c r="E833" t="str">
        <f ca="1">IFERROR(__xludf.DUMMYFUNCTION("""COMPUTED_VALUE"""),"")</f>
        <v/>
      </c>
      <c r="F833" t="str">
        <f ca="1">IFERROR(__xludf.DUMMYFUNCTION("""COMPUTED_VALUE"""),"")</f>
        <v/>
      </c>
    </row>
    <row r="834" spans="1:6" ht="12.75">
      <c r="A834" t="str">
        <f ca="1">IFERROR(__xludf.DUMMYFUNCTION("""COMPUTED_VALUE"""),"")</f>
        <v/>
      </c>
      <c r="B834" t="str">
        <f ca="1">IFERROR(__xludf.DUMMYFUNCTION("""COMPUTED_VALUE"""),"")</f>
        <v/>
      </c>
      <c r="C834" t="str">
        <f ca="1">IFERROR(__xludf.DUMMYFUNCTION("""COMPUTED_VALUE"""),"")</f>
        <v/>
      </c>
      <c r="D834" t="str">
        <f ca="1">IFERROR(__xludf.DUMMYFUNCTION("""COMPUTED_VALUE"""),"")</f>
        <v/>
      </c>
      <c r="E834" t="str">
        <f ca="1">IFERROR(__xludf.DUMMYFUNCTION("""COMPUTED_VALUE"""),"")</f>
        <v/>
      </c>
      <c r="F834" t="str">
        <f ca="1">IFERROR(__xludf.DUMMYFUNCTION("""COMPUTED_VALUE"""),"")</f>
        <v/>
      </c>
    </row>
    <row r="835" spans="1:6" ht="12.75">
      <c r="A835" t="str">
        <f ca="1">IFERROR(__xludf.DUMMYFUNCTION("""COMPUTED_VALUE"""),"")</f>
        <v/>
      </c>
      <c r="B835" t="str">
        <f ca="1">IFERROR(__xludf.DUMMYFUNCTION("""COMPUTED_VALUE"""),"")</f>
        <v/>
      </c>
      <c r="C835" t="str">
        <f ca="1">IFERROR(__xludf.DUMMYFUNCTION("""COMPUTED_VALUE"""),"")</f>
        <v/>
      </c>
      <c r="D835" t="str">
        <f ca="1">IFERROR(__xludf.DUMMYFUNCTION("""COMPUTED_VALUE"""),"")</f>
        <v/>
      </c>
      <c r="E835" t="str">
        <f ca="1">IFERROR(__xludf.DUMMYFUNCTION("""COMPUTED_VALUE"""),"")</f>
        <v/>
      </c>
      <c r="F835" t="str">
        <f ca="1">IFERROR(__xludf.DUMMYFUNCTION("""COMPUTED_VALUE"""),"")</f>
        <v/>
      </c>
    </row>
    <row r="836" spans="1:6" ht="12.75">
      <c r="A836" t="str">
        <f ca="1">IFERROR(__xludf.DUMMYFUNCTION("""COMPUTED_VALUE"""),"")</f>
        <v/>
      </c>
      <c r="B836" t="str">
        <f ca="1">IFERROR(__xludf.DUMMYFUNCTION("""COMPUTED_VALUE"""),"")</f>
        <v/>
      </c>
      <c r="C836" t="str">
        <f ca="1">IFERROR(__xludf.DUMMYFUNCTION("""COMPUTED_VALUE"""),"")</f>
        <v/>
      </c>
      <c r="D836" t="str">
        <f ca="1">IFERROR(__xludf.DUMMYFUNCTION("""COMPUTED_VALUE"""),"")</f>
        <v/>
      </c>
      <c r="E836" t="str">
        <f ca="1">IFERROR(__xludf.DUMMYFUNCTION("""COMPUTED_VALUE"""),"")</f>
        <v/>
      </c>
      <c r="F836" t="str">
        <f ca="1">IFERROR(__xludf.DUMMYFUNCTION("""COMPUTED_VALUE"""),"")</f>
        <v/>
      </c>
    </row>
    <row r="837" spans="1:6" ht="12.75">
      <c r="A837" t="str">
        <f ca="1">IFERROR(__xludf.DUMMYFUNCTION("""COMPUTED_VALUE"""),"")</f>
        <v/>
      </c>
      <c r="B837" t="str">
        <f ca="1">IFERROR(__xludf.DUMMYFUNCTION("""COMPUTED_VALUE"""),"")</f>
        <v/>
      </c>
      <c r="C837" t="str">
        <f ca="1">IFERROR(__xludf.DUMMYFUNCTION("""COMPUTED_VALUE"""),"")</f>
        <v/>
      </c>
      <c r="D837" t="str">
        <f ca="1">IFERROR(__xludf.DUMMYFUNCTION("""COMPUTED_VALUE"""),"")</f>
        <v/>
      </c>
      <c r="E837" t="str">
        <f ca="1">IFERROR(__xludf.DUMMYFUNCTION("""COMPUTED_VALUE"""),"")</f>
        <v/>
      </c>
      <c r="F837" t="str">
        <f ca="1">IFERROR(__xludf.DUMMYFUNCTION("""COMPUTED_VALUE"""),"")</f>
        <v/>
      </c>
    </row>
    <row r="838" spans="1:6" ht="12.75">
      <c r="A838" t="str">
        <f ca="1">IFERROR(__xludf.DUMMYFUNCTION("""COMPUTED_VALUE"""),"")</f>
        <v/>
      </c>
      <c r="B838" t="str">
        <f ca="1">IFERROR(__xludf.DUMMYFUNCTION("""COMPUTED_VALUE"""),"")</f>
        <v/>
      </c>
      <c r="C838" t="str">
        <f ca="1">IFERROR(__xludf.DUMMYFUNCTION("""COMPUTED_VALUE"""),"")</f>
        <v/>
      </c>
      <c r="D838" t="str">
        <f ca="1">IFERROR(__xludf.DUMMYFUNCTION("""COMPUTED_VALUE"""),"")</f>
        <v/>
      </c>
      <c r="E838" t="str">
        <f ca="1">IFERROR(__xludf.DUMMYFUNCTION("""COMPUTED_VALUE"""),"")</f>
        <v/>
      </c>
      <c r="F838" t="str">
        <f ca="1">IFERROR(__xludf.DUMMYFUNCTION("""COMPUTED_VALUE"""),"")</f>
        <v/>
      </c>
    </row>
    <row r="839" spans="1:6" ht="12.75">
      <c r="A839" t="str">
        <f ca="1">IFERROR(__xludf.DUMMYFUNCTION("""COMPUTED_VALUE"""),"")</f>
        <v/>
      </c>
      <c r="B839" t="str">
        <f ca="1">IFERROR(__xludf.DUMMYFUNCTION("""COMPUTED_VALUE"""),"")</f>
        <v/>
      </c>
      <c r="C839" t="str">
        <f ca="1">IFERROR(__xludf.DUMMYFUNCTION("""COMPUTED_VALUE"""),"")</f>
        <v/>
      </c>
      <c r="D839" t="str">
        <f ca="1">IFERROR(__xludf.DUMMYFUNCTION("""COMPUTED_VALUE"""),"")</f>
        <v/>
      </c>
      <c r="E839" t="str">
        <f ca="1">IFERROR(__xludf.DUMMYFUNCTION("""COMPUTED_VALUE"""),"")</f>
        <v/>
      </c>
      <c r="F839" t="str">
        <f ca="1">IFERROR(__xludf.DUMMYFUNCTION("""COMPUTED_VALUE"""),"")</f>
        <v/>
      </c>
    </row>
    <row r="840" spans="1:6" ht="12.75">
      <c r="A840" t="str">
        <f ca="1">IFERROR(__xludf.DUMMYFUNCTION("""COMPUTED_VALUE"""),"")</f>
        <v/>
      </c>
      <c r="B840" t="str">
        <f ca="1">IFERROR(__xludf.DUMMYFUNCTION("""COMPUTED_VALUE"""),"")</f>
        <v/>
      </c>
      <c r="C840" t="str">
        <f ca="1">IFERROR(__xludf.DUMMYFUNCTION("""COMPUTED_VALUE"""),"")</f>
        <v/>
      </c>
      <c r="D840" t="str">
        <f ca="1">IFERROR(__xludf.DUMMYFUNCTION("""COMPUTED_VALUE"""),"")</f>
        <v/>
      </c>
      <c r="E840" t="str">
        <f ca="1">IFERROR(__xludf.DUMMYFUNCTION("""COMPUTED_VALUE"""),"")</f>
        <v/>
      </c>
      <c r="F840" t="str">
        <f ca="1">IFERROR(__xludf.DUMMYFUNCTION("""COMPUTED_VALUE"""),"")</f>
        <v/>
      </c>
    </row>
    <row r="841" spans="1:6" ht="12.75">
      <c r="A841" t="str">
        <f ca="1">IFERROR(__xludf.DUMMYFUNCTION("""COMPUTED_VALUE"""),"")</f>
        <v/>
      </c>
      <c r="B841" t="str">
        <f ca="1">IFERROR(__xludf.DUMMYFUNCTION("""COMPUTED_VALUE"""),"")</f>
        <v/>
      </c>
      <c r="C841" t="str">
        <f ca="1">IFERROR(__xludf.DUMMYFUNCTION("""COMPUTED_VALUE"""),"")</f>
        <v/>
      </c>
      <c r="D841" t="str">
        <f ca="1">IFERROR(__xludf.DUMMYFUNCTION("""COMPUTED_VALUE"""),"")</f>
        <v/>
      </c>
      <c r="E841" t="str">
        <f ca="1">IFERROR(__xludf.DUMMYFUNCTION("""COMPUTED_VALUE"""),"")</f>
        <v/>
      </c>
      <c r="F841" t="str">
        <f ca="1">IFERROR(__xludf.DUMMYFUNCTION("""COMPUTED_VALUE"""),"")</f>
        <v/>
      </c>
    </row>
    <row r="842" spans="1:6" ht="12.75">
      <c r="A842" t="str">
        <f ca="1">IFERROR(__xludf.DUMMYFUNCTION("""COMPUTED_VALUE"""),"")</f>
        <v/>
      </c>
      <c r="B842" t="str">
        <f ca="1">IFERROR(__xludf.DUMMYFUNCTION("""COMPUTED_VALUE"""),"")</f>
        <v/>
      </c>
      <c r="C842" t="str">
        <f ca="1">IFERROR(__xludf.DUMMYFUNCTION("""COMPUTED_VALUE"""),"")</f>
        <v/>
      </c>
      <c r="D842" t="str">
        <f ca="1">IFERROR(__xludf.DUMMYFUNCTION("""COMPUTED_VALUE"""),"")</f>
        <v/>
      </c>
      <c r="E842" t="str">
        <f ca="1">IFERROR(__xludf.DUMMYFUNCTION("""COMPUTED_VALUE"""),"")</f>
        <v/>
      </c>
      <c r="F842" t="str">
        <f ca="1">IFERROR(__xludf.DUMMYFUNCTION("""COMPUTED_VALUE"""),"")</f>
        <v/>
      </c>
    </row>
    <row r="843" spans="1:6" ht="12.75">
      <c r="A843" t="str">
        <f ca="1">IFERROR(__xludf.DUMMYFUNCTION("""COMPUTED_VALUE"""),"")</f>
        <v/>
      </c>
      <c r="B843" t="str">
        <f ca="1">IFERROR(__xludf.DUMMYFUNCTION("""COMPUTED_VALUE"""),"")</f>
        <v/>
      </c>
      <c r="C843" t="str">
        <f ca="1">IFERROR(__xludf.DUMMYFUNCTION("""COMPUTED_VALUE"""),"")</f>
        <v/>
      </c>
      <c r="D843" t="str">
        <f ca="1">IFERROR(__xludf.DUMMYFUNCTION("""COMPUTED_VALUE"""),"")</f>
        <v/>
      </c>
      <c r="E843" t="str">
        <f ca="1">IFERROR(__xludf.DUMMYFUNCTION("""COMPUTED_VALUE"""),"")</f>
        <v/>
      </c>
      <c r="F843" t="str">
        <f ca="1">IFERROR(__xludf.DUMMYFUNCTION("""COMPUTED_VALUE"""),"")</f>
        <v/>
      </c>
    </row>
    <row r="844" spans="1:6" ht="12.75">
      <c r="A844" t="str">
        <f ca="1">IFERROR(__xludf.DUMMYFUNCTION("""COMPUTED_VALUE"""),"")</f>
        <v/>
      </c>
      <c r="B844" t="str">
        <f ca="1">IFERROR(__xludf.DUMMYFUNCTION("""COMPUTED_VALUE"""),"")</f>
        <v/>
      </c>
      <c r="C844" t="str">
        <f ca="1">IFERROR(__xludf.DUMMYFUNCTION("""COMPUTED_VALUE"""),"")</f>
        <v/>
      </c>
      <c r="D844" t="str">
        <f ca="1">IFERROR(__xludf.DUMMYFUNCTION("""COMPUTED_VALUE"""),"")</f>
        <v/>
      </c>
      <c r="E844" t="str">
        <f ca="1">IFERROR(__xludf.DUMMYFUNCTION("""COMPUTED_VALUE"""),"")</f>
        <v/>
      </c>
      <c r="F844" t="str">
        <f ca="1">IFERROR(__xludf.DUMMYFUNCTION("""COMPUTED_VALUE"""),"")</f>
        <v/>
      </c>
    </row>
    <row r="845" spans="1:6" ht="12.75">
      <c r="A845" t="str">
        <f ca="1">IFERROR(__xludf.DUMMYFUNCTION("""COMPUTED_VALUE"""),"")</f>
        <v/>
      </c>
      <c r="B845" t="str">
        <f ca="1">IFERROR(__xludf.DUMMYFUNCTION("""COMPUTED_VALUE"""),"")</f>
        <v/>
      </c>
      <c r="C845" t="str">
        <f ca="1">IFERROR(__xludf.DUMMYFUNCTION("""COMPUTED_VALUE"""),"")</f>
        <v/>
      </c>
      <c r="D845" t="str">
        <f ca="1">IFERROR(__xludf.DUMMYFUNCTION("""COMPUTED_VALUE"""),"")</f>
        <v/>
      </c>
      <c r="E845" t="str">
        <f ca="1">IFERROR(__xludf.DUMMYFUNCTION("""COMPUTED_VALUE"""),"")</f>
        <v/>
      </c>
      <c r="F845" t="str">
        <f ca="1">IFERROR(__xludf.DUMMYFUNCTION("""COMPUTED_VALUE"""),"")</f>
        <v/>
      </c>
    </row>
    <row r="846" spans="1:6" ht="12.75">
      <c r="A846" t="str">
        <f ca="1">IFERROR(__xludf.DUMMYFUNCTION("""COMPUTED_VALUE"""),"")</f>
        <v/>
      </c>
      <c r="B846" t="str">
        <f ca="1">IFERROR(__xludf.DUMMYFUNCTION("""COMPUTED_VALUE"""),"")</f>
        <v/>
      </c>
      <c r="C846" t="str">
        <f ca="1">IFERROR(__xludf.DUMMYFUNCTION("""COMPUTED_VALUE"""),"")</f>
        <v/>
      </c>
      <c r="D846" t="str">
        <f ca="1">IFERROR(__xludf.DUMMYFUNCTION("""COMPUTED_VALUE"""),"")</f>
        <v/>
      </c>
      <c r="E846" t="str">
        <f ca="1">IFERROR(__xludf.DUMMYFUNCTION("""COMPUTED_VALUE"""),"")</f>
        <v/>
      </c>
      <c r="F846" t="str">
        <f ca="1">IFERROR(__xludf.DUMMYFUNCTION("""COMPUTED_VALUE"""),"")</f>
        <v/>
      </c>
    </row>
    <row r="847" spans="1:6" ht="12.75">
      <c r="A847" t="str">
        <f ca="1">IFERROR(__xludf.DUMMYFUNCTION("""COMPUTED_VALUE"""),"")</f>
        <v/>
      </c>
      <c r="B847" t="str">
        <f ca="1">IFERROR(__xludf.DUMMYFUNCTION("""COMPUTED_VALUE"""),"")</f>
        <v/>
      </c>
      <c r="C847" t="str">
        <f ca="1">IFERROR(__xludf.DUMMYFUNCTION("""COMPUTED_VALUE"""),"")</f>
        <v/>
      </c>
      <c r="D847" t="str">
        <f ca="1">IFERROR(__xludf.DUMMYFUNCTION("""COMPUTED_VALUE"""),"")</f>
        <v/>
      </c>
      <c r="E847" t="str">
        <f ca="1">IFERROR(__xludf.DUMMYFUNCTION("""COMPUTED_VALUE"""),"")</f>
        <v/>
      </c>
      <c r="F847" t="str">
        <f ca="1">IFERROR(__xludf.DUMMYFUNCTION("""COMPUTED_VALUE"""),"")</f>
        <v/>
      </c>
    </row>
    <row r="848" spans="1:6" ht="12.75">
      <c r="A848" t="str">
        <f ca="1">IFERROR(__xludf.DUMMYFUNCTION("""COMPUTED_VALUE"""),"")</f>
        <v/>
      </c>
      <c r="B848" t="str">
        <f ca="1">IFERROR(__xludf.DUMMYFUNCTION("""COMPUTED_VALUE"""),"")</f>
        <v/>
      </c>
      <c r="C848" t="str">
        <f ca="1">IFERROR(__xludf.DUMMYFUNCTION("""COMPUTED_VALUE"""),"")</f>
        <v/>
      </c>
      <c r="D848" t="str">
        <f ca="1">IFERROR(__xludf.DUMMYFUNCTION("""COMPUTED_VALUE"""),"")</f>
        <v/>
      </c>
      <c r="E848" t="str">
        <f ca="1">IFERROR(__xludf.DUMMYFUNCTION("""COMPUTED_VALUE"""),"")</f>
        <v/>
      </c>
      <c r="F848" t="str">
        <f ca="1">IFERROR(__xludf.DUMMYFUNCTION("""COMPUTED_VALUE"""),"")</f>
        <v/>
      </c>
    </row>
    <row r="849" spans="1:6" ht="12.75">
      <c r="A849" t="str">
        <f ca="1">IFERROR(__xludf.DUMMYFUNCTION("""COMPUTED_VALUE"""),"")</f>
        <v/>
      </c>
      <c r="B849" t="str">
        <f ca="1">IFERROR(__xludf.DUMMYFUNCTION("""COMPUTED_VALUE"""),"")</f>
        <v/>
      </c>
      <c r="C849" t="str">
        <f ca="1">IFERROR(__xludf.DUMMYFUNCTION("""COMPUTED_VALUE"""),"")</f>
        <v/>
      </c>
      <c r="D849" t="str">
        <f ca="1">IFERROR(__xludf.DUMMYFUNCTION("""COMPUTED_VALUE"""),"")</f>
        <v/>
      </c>
      <c r="E849" t="str">
        <f ca="1">IFERROR(__xludf.DUMMYFUNCTION("""COMPUTED_VALUE"""),"")</f>
        <v/>
      </c>
      <c r="F849" t="str">
        <f ca="1">IFERROR(__xludf.DUMMYFUNCTION("""COMPUTED_VALUE"""),"")</f>
        <v/>
      </c>
    </row>
    <row r="850" spans="1:6" ht="12.75">
      <c r="A850" t="str">
        <f ca="1">IFERROR(__xludf.DUMMYFUNCTION("""COMPUTED_VALUE"""),"")</f>
        <v/>
      </c>
      <c r="B850" t="str">
        <f ca="1">IFERROR(__xludf.DUMMYFUNCTION("""COMPUTED_VALUE"""),"")</f>
        <v/>
      </c>
      <c r="C850" t="str">
        <f ca="1">IFERROR(__xludf.DUMMYFUNCTION("""COMPUTED_VALUE"""),"")</f>
        <v/>
      </c>
      <c r="D850" t="str">
        <f ca="1">IFERROR(__xludf.DUMMYFUNCTION("""COMPUTED_VALUE"""),"")</f>
        <v/>
      </c>
      <c r="E850" t="str">
        <f ca="1">IFERROR(__xludf.DUMMYFUNCTION("""COMPUTED_VALUE"""),"")</f>
        <v/>
      </c>
      <c r="F850" t="str">
        <f ca="1">IFERROR(__xludf.DUMMYFUNCTION("""COMPUTED_VALUE"""),"")</f>
        <v/>
      </c>
    </row>
    <row r="851" spans="1:6" ht="12.75">
      <c r="A851" t="str">
        <f ca="1">IFERROR(__xludf.DUMMYFUNCTION("""COMPUTED_VALUE"""),"")</f>
        <v/>
      </c>
      <c r="B851" t="str">
        <f ca="1">IFERROR(__xludf.DUMMYFUNCTION("""COMPUTED_VALUE"""),"")</f>
        <v/>
      </c>
      <c r="C851" t="str">
        <f ca="1">IFERROR(__xludf.DUMMYFUNCTION("""COMPUTED_VALUE"""),"")</f>
        <v/>
      </c>
      <c r="D851" t="str">
        <f ca="1">IFERROR(__xludf.DUMMYFUNCTION("""COMPUTED_VALUE"""),"")</f>
        <v/>
      </c>
      <c r="E851" t="str">
        <f ca="1">IFERROR(__xludf.DUMMYFUNCTION("""COMPUTED_VALUE"""),"")</f>
        <v/>
      </c>
      <c r="F851" t="str">
        <f ca="1">IFERROR(__xludf.DUMMYFUNCTION("""COMPUTED_VALUE"""),"")</f>
        <v/>
      </c>
    </row>
    <row r="852" spans="1:6" ht="12.75">
      <c r="A852" t="str">
        <f ca="1">IFERROR(__xludf.DUMMYFUNCTION("""COMPUTED_VALUE"""),"")</f>
        <v/>
      </c>
      <c r="B852" t="str">
        <f ca="1">IFERROR(__xludf.DUMMYFUNCTION("""COMPUTED_VALUE"""),"")</f>
        <v/>
      </c>
      <c r="C852" t="str">
        <f ca="1">IFERROR(__xludf.DUMMYFUNCTION("""COMPUTED_VALUE"""),"")</f>
        <v/>
      </c>
      <c r="D852" t="str">
        <f ca="1">IFERROR(__xludf.DUMMYFUNCTION("""COMPUTED_VALUE"""),"")</f>
        <v/>
      </c>
      <c r="E852" t="str">
        <f ca="1">IFERROR(__xludf.DUMMYFUNCTION("""COMPUTED_VALUE"""),"")</f>
        <v/>
      </c>
      <c r="F852" t="str">
        <f ca="1">IFERROR(__xludf.DUMMYFUNCTION("""COMPUTED_VALUE"""),"")</f>
        <v/>
      </c>
    </row>
    <row r="853" spans="1:6" ht="12.75">
      <c r="A853" t="str">
        <f ca="1">IFERROR(__xludf.DUMMYFUNCTION("""COMPUTED_VALUE"""),"")</f>
        <v/>
      </c>
      <c r="B853" t="str">
        <f ca="1">IFERROR(__xludf.DUMMYFUNCTION("""COMPUTED_VALUE"""),"")</f>
        <v/>
      </c>
      <c r="C853" t="str">
        <f ca="1">IFERROR(__xludf.DUMMYFUNCTION("""COMPUTED_VALUE"""),"")</f>
        <v/>
      </c>
      <c r="D853" t="str">
        <f ca="1">IFERROR(__xludf.DUMMYFUNCTION("""COMPUTED_VALUE"""),"")</f>
        <v/>
      </c>
      <c r="E853" t="str">
        <f ca="1">IFERROR(__xludf.DUMMYFUNCTION("""COMPUTED_VALUE"""),"")</f>
        <v/>
      </c>
      <c r="F853" t="str">
        <f ca="1">IFERROR(__xludf.DUMMYFUNCTION("""COMPUTED_VALUE"""),"")</f>
        <v/>
      </c>
    </row>
    <row r="854" spans="1:6" ht="12.75">
      <c r="A854" t="str">
        <f ca="1">IFERROR(__xludf.DUMMYFUNCTION("""COMPUTED_VALUE"""),"")</f>
        <v/>
      </c>
      <c r="B854" t="str">
        <f ca="1">IFERROR(__xludf.DUMMYFUNCTION("""COMPUTED_VALUE"""),"")</f>
        <v/>
      </c>
      <c r="C854" t="str">
        <f ca="1">IFERROR(__xludf.DUMMYFUNCTION("""COMPUTED_VALUE"""),"")</f>
        <v/>
      </c>
      <c r="D854" t="str">
        <f ca="1">IFERROR(__xludf.DUMMYFUNCTION("""COMPUTED_VALUE"""),"")</f>
        <v/>
      </c>
      <c r="E854" t="str">
        <f ca="1">IFERROR(__xludf.DUMMYFUNCTION("""COMPUTED_VALUE"""),"")</f>
        <v/>
      </c>
      <c r="F854" t="str">
        <f ca="1">IFERROR(__xludf.DUMMYFUNCTION("""COMPUTED_VALUE"""),"")</f>
        <v/>
      </c>
    </row>
    <row r="855" spans="1:6" ht="12.75">
      <c r="A855" t="str">
        <f ca="1">IFERROR(__xludf.DUMMYFUNCTION("""COMPUTED_VALUE"""),"")</f>
        <v/>
      </c>
      <c r="B855" t="str">
        <f ca="1">IFERROR(__xludf.DUMMYFUNCTION("""COMPUTED_VALUE"""),"")</f>
        <v/>
      </c>
      <c r="C855" t="str">
        <f ca="1">IFERROR(__xludf.DUMMYFUNCTION("""COMPUTED_VALUE"""),"")</f>
        <v/>
      </c>
      <c r="D855" t="str">
        <f ca="1">IFERROR(__xludf.DUMMYFUNCTION("""COMPUTED_VALUE"""),"")</f>
        <v/>
      </c>
      <c r="E855" t="str">
        <f ca="1">IFERROR(__xludf.DUMMYFUNCTION("""COMPUTED_VALUE"""),"")</f>
        <v/>
      </c>
      <c r="F855" t="str">
        <f ca="1">IFERROR(__xludf.DUMMYFUNCTION("""COMPUTED_VALUE"""),"")</f>
        <v/>
      </c>
    </row>
    <row r="856" spans="1:6" ht="12.75">
      <c r="A856" t="str">
        <f ca="1">IFERROR(__xludf.DUMMYFUNCTION("""COMPUTED_VALUE"""),"")</f>
        <v/>
      </c>
      <c r="B856" t="str">
        <f ca="1">IFERROR(__xludf.DUMMYFUNCTION("""COMPUTED_VALUE"""),"")</f>
        <v/>
      </c>
      <c r="C856" t="str">
        <f ca="1">IFERROR(__xludf.DUMMYFUNCTION("""COMPUTED_VALUE"""),"")</f>
        <v/>
      </c>
      <c r="D856" t="str">
        <f ca="1">IFERROR(__xludf.DUMMYFUNCTION("""COMPUTED_VALUE"""),"")</f>
        <v/>
      </c>
      <c r="E856" t="str">
        <f ca="1">IFERROR(__xludf.DUMMYFUNCTION("""COMPUTED_VALUE"""),"")</f>
        <v/>
      </c>
      <c r="F856" t="str">
        <f ca="1">IFERROR(__xludf.DUMMYFUNCTION("""COMPUTED_VALUE"""),"")</f>
        <v/>
      </c>
    </row>
    <row r="857" spans="1:6" ht="12.75">
      <c r="A857" t="str">
        <f ca="1">IFERROR(__xludf.DUMMYFUNCTION("""COMPUTED_VALUE"""),"")</f>
        <v/>
      </c>
      <c r="B857" t="str">
        <f ca="1">IFERROR(__xludf.DUMMYFUNCTION("""COMPUTED_VALUE"""),"")</f>
        <v/>
      </c>
      <c r="C857" t="str">
        <f ca="1">IFERROR(__xludf.DUMMYFUNCTION("""COMPUTED_VALUE"""),"")</f>
        <v/>
      </c>
      <c r="D857" t="str">
        <f ca="1">IFERROR(__xludf.DUMMYFUNCTION("""COMPUTED_VALUE"""),"")</f>
        <v/>
      </c>
      <c r="E857" t="str">
        <f ca="1">IFERROR(__xludf.DUMMYFUNCTION("""COMPUTED_VALUE"""),"")</f>
        <v/>
      </c>
      <c r="F857" t="str">
        <f ca="1">IFERROR(__xludf.DUMMYFUNCTION("""COMPUTED_VALUE"""),"")</f>
        <v/>
      </c>
    </row>
    <row r="858" spans="1:6" ht="12.75">
      <c r="A858" t="str">
        <f ca="1">IFERROR(__xludf.DUMMYFUNCTION("""COMPUTED_VALUE"""),"")</f>
        <v/>
      </c>
      <c r="B858" t="str">
        <f ca="1">IFERROR(__xludf.DUMMYFUNCTION("""COMPUTED_VALUE"""),"")</f>
        <v/>
      </c>
      <c r="C858" t="str">
        <f ca="1">IFERROR(__xludf.DUMMYFUNCTION("""COMPUTED_VALUE"""),"")</f>
        <v/>
      </c>
      <c r="D858" t="str">
        <f ca="1">IFERROR(__xludf.DUMMYFUNCTION("""COMPUTED_VALUE"""),"")</f>
        <v/>
      </c>
      <c r="E858" t="str">
        <f ca="1">IFERROR(__xludf.DUMMYFUNCTION("""COMPUTED_VALUE"""),"")</f>
        <v/>
      </c>
      <c r="F858" t="str">
        <f ca="1">IFERROR(__xludf.DUMMYFUNCTION("""COMPUTED_VALUE"""),"")</f>
        <v/>
      </c>
    </row>
    <row r="859" spans="1:6" ht="12.75">
      <c r="A859" t="str">
        <f ca="1">IFERROR(__xludf.DUMMYFUNCTION("""COMPUTED_VALUE"""),"")</f>
        <v/>
      </c>
      <c r="B859" t="str">
        <f ca="1">IFERROR(__xludf.DUMMYFUNCTION("""COMPUTED_VALUE"""),"")</f>
        <v/>
      </c>
      <c r="C859" t="str">
        <f ca="1">IFERROR(__xludf.DUMMYFUNCTION("""COMPUTED_VALUE"""),"")</f>
        <v/>
      </c>
      <c r="D859" t="str">
        <f ca="1">IFERROR(__xludf.DUMMYFUNCTION("""COMPUTED_VALUE"""),"")</f>
        <v/>
      </c>
      <c r="E859" t="str">
        <f ca="1">IFERROR(__xludf.DUMMYFUNCTION("""COMPUTED_VALUE"""),"")</f>
        <v/>
      </c>
      <c r="F859" t="str">
        <f ca="1">IFERROR(__xludf.DUMMYFUNCTION("""COMPUTED_VALUE"""),"")</f>
        <v/>
      </c>
    </row>
    <row r="860" spans="1:6" ht="12.75">
      <c r="A860" t="str">
        <f ca="1">IFERROR(__xludf.DUMMYFUNCTION("""COMPUTED_VALUE"""),"")</f>
        <v/>
      </c>
      <c r="B860" t="str">
        <f ca="1">IFERROR(__xludf.DUMMYFUNCTION("""COMPUTED_VALUE"""),"")</f>
        <v/>
      </c>
      <c r="C860" t="str">
        <f ca="1">IFERROR(__xludf.DUMMYFUNCTION("""COMPUTED_VALUE"""),"")</f>
        <v/>
      </c>
      <c r="D860" t="str">
        <f ca="1">IFERROR(__xludf.DUMMYFUNCTION("""COMPUTED_VALUE"""),"")</f>
        <v/>
      </c>
      <c r="E860" t="str">
        <f ca="1">IFERROR(__xludf.DUMMYFUNCTION("""COMPUTED_VALUE"""),"")</f>
        <v/>
      </c>
      <c r="F860" t="str">
        <f ca="1">IFERROR(__xludf.DUMMYFUNCTION("""COMPUTED_VALUE"""),"")</f>
        <v/>
      </c>
    </row>
    <row r="861" spans="1:6" ht="12.75">
      <c r="A861" t="str">
        <f ca="1">IFERROR(__xludf.DUMMYFUNCTION("""COMPUTED_VALUE"""),"")</f>
        <v/>
      </c>
      <c r="B861" t="str">
        <f ca="1">IFERROR(__xludf.DUMMYFUNCTION("""COMPUTED_VALUE"""),"")</f>
        <v/>
      </c>
      <c r="C861" t="str">
        <f ca="1">IFERROR(__xludf.DUMMYFUNCTION("""COMPUTED_VALUE"""),"")</f>
        <v/>
      </c>
      <c r="D861" t="str">
        <f ca="1">IFERROR(__xludf.DUMMYFUNCTION("""COMPUTED_VALUE"""),"")</f>
        <v/>
      </c>
      <c r="E861" t="str">
        <f ca="1">IFERROR(__xludf.DUMMYFUNCTION("""COMPUTED_VALUE"""),"")</f>
        <v/>
      </c>
      <c r="F861" t="str">
        <f ca="1">IFERROR(__xludf.DUMMYFUNCTION("""COMPUTED_VALUE"""),"")</f>
        <v/>
      </c>
    </row>
    <row r="862" spans="1:6" ht="12.75">
      <c r="A862" t="str">
        <f ca="1">IFERROR(__xludf.DUMMYFUNCTION("""COMPUTED_VALUE"""),"")</f>
        <v/>
      </c>
      <c r="B862" t="str">
        <f ca="1">IFERROR(__xludf.DUMMYFUNCTION("""COMPUTED_VALUE"""),"")</f>
        <v/>
      </c>
      <c r="C862" t="str">
        <f ca="1">IFERROR(__xludf.DUMMYFUNCTION("""COMPUTED_VALUE"""),"")</f>
        <v/>
      </c>
      <c r="D862" t="str">
        <f ca="1">IFERROR(__xludf.DUMMYFUNCTION("""COMPUTED_VALUE"""),"")</f>
        <v/>
      </c>
      <c r="E862" t="str">
        <f ca="1">IFERROR(__xludf.DUMMYFUNCTION("""COMPUTED_VALUE"""),"")</f>
        <v/>
      </c>
      <c r="F862" t="str">
        <f ca="1">IFERROR(__xludf.DUMMYFUNCTION("""COMPUTED_VALUE"""),"")</f>
        <v/>
      </c>
    </row>
    <row r="863" spans="1:6" ht="12.75">
      <c r="A863" t="str">
        <f ca="1">IFERROR(__xludf.DUMMYFUNCTION("""COMPUTED_VALUE"""),"")</f>
        <v/>
      </c>
      <c r="B863" t="str">
        <f ca="1">IFERROR(__xludf.DUMMYFUNCTION("""COMPUTED_VALUE"""),"")</f>
        <v/>
      </c>
      <c r="C863" t="str">
        <f ca="1">IFERROR(__xludf.DUMMYFUNCTION("""COMPUTED_VALUE"""),"")</f>
        <v/>
      </c>
      <c r="D863" t="str">
        <f ca="1">IFERROR(__xludf.DUMMYFUNCTION("""COMPUTED_VALUE"""),"")</f>
        <v/>
      </c>
      <c r="E863" t="str">
        <f ca="1">IFERROR(__xludf.DUMMYFUNCTION("""COMPUTED_VALUE"""),"")</f>
        <v/>
      </c>
      <c r="F863" t="str">
        <f ca="1">IFERROR(__xludf.DUMMYFUNCTION("""COMPUTED_VALUE"""),"")</f>
        <v/>
      </c>
    </row>
    <row r="864" spans="1:6" ht="12.75">
      <c r="A864" t="str">
        <f ca="1">IFERROR(__xludf.DUMMYFUNCTION("""COMPUTED_VALUE"""),"")</f>
        <v/>
      </c>
      <c r="B864" t="str">
        <f ca="1">IFERROR(__xludf.DUMMYFUNCTION("""COMPUTED_VALUE"""),"")</f>
        <v/>
      </c>
      <c r="C864" t="str">
        <f ca="1">IFERROR(__xludf.DUMMYFUNCTION("""COMPUTED_VALUE"""),"")</f>
        <v/>
      </c>
      <c r="D864" t="str">
        <f ca="1">IFERROR(__xludf.DUMMYFUNCTION("""COMPUTED_VALUE"""),"")</f>
        <v/>
      </c>
      <c r="E864" t="str">
        <f ca="1">IFERROR(__xludf.DUMMYFUNCTION("""COMPUTED_VALUE"""),"")</f>
        <v/>
      </c>
      <c r="F864" t="str">
        <f ca="1">IFERROR(__xludf.DUMMYFUNCTION("""COMPUTED_VALUE"""),"")</f>
        <v/>
      </c>
    </row>
    <row r="865" spans="1:6" ht="12.75">
      <c r="A865" t="str">
        <f ca="1">IFERROR(__xludf.DUMMYFUNCTION("""COMPUTED_VALUE"""),"")</f>
        <v/>
      </c>
      <c r="B865" t="str">
        <f ca="1">IFERROR(__xludf.DUMMYFUNCTION("""COMPUTED_VALUE"""),"")</f>
        <v/>
      </c>
      <c r="C865" t="str">
        <f ca="1">IFERROR(__xludf.DUMMYFUNCTION("""COMPUTED_VALUE"""),"")</f>
        <v/>
      </c>
      <c r="D865" t="str">
        <f ca="1">IFERROR(__xludf.DUMMYFUNCTION("""COMPUTED_VALUE"""),"")</f>
        <v/>
      </c>
      <c r="E865" t="str">
        <f ca="1">IFERROR(__xludf.DUMMYFUNCTION("""COMPUTED_VALUE"""),"")</f>
        <v/>
      </c>
      <c r="F865" t="str">
        <f ca="1">IFERROR(__xludf.DUMMYFUNCTION("""COMPUTED_VALUE"""),"")</f>
        <v/>
      </c>
    </row>
    <row r="866" spans="1:6" ht="12.75">
      <c r="A866" t="str">
        <f ca="1">IFERROR(__xludf.DUMMYFUNCTION("""COMPUTED_VALUE"""),"")</f>
        <v/>
      </c>
      <c r="B866" t="str">
        <f ca="1">IFERROR(__xludf.DUMMYFUNCTION("""COMPUTED_VALUE"""),"")</f>
        <v/>
      </c>
      <c r="C866" t="str">
        <f ca="1">IFERROR(__xludf.DUMMYFUNCTION("""COMPUTED_VALUE"""),"")</f>
        <v/>
      </c>
      <c r="D866" t="str">
        <f ca="1">IFERROR(__xludf.DUMMYFUNCTION("""COMPUTED_VALUE"""),"")</f>
        <v/>
      </c>
      <c r="E866" t="str">
        <f ca="1">IFERROR(__xludf.DUMMYFUNCTION("""COMPUTED_VALUE"""),"")</f>
        <v/>
      </c>
      <c r="F866" t="str">
        <f ca="1">IFERROR(__xludf.DUMMYFUNCTION("""COMPUTED_VALUE"""),"")</f>
        <v/>
      </c>
    </row>
    <row r="867" spans="1:6" ht="12.75">
      <c r="A867" t="str">
        <f ca="1">IFERROR(__xludf.DUMMYFUNCTION("""COMPUTED_VALUE"""),"")</f>
        <v/>
      </c>
      <c r="B867" t="str">
        <f ca="1">IFERROR(__xludf.DUMMYFUNCTION("""COMPUTED_VALUE"""),"")</f>
        <v/>
      </c>
      <c r="C867" t="str">
        <f ca="1">IFERROR(__xludf.DUMMYFUNCTION("""COMPUTED_VALUE"""),"")</f>
        <v/>
      </c>
      <c r="D867" t="str">
        <f ca="1">IFERROR(__xludf.DUMMYFUNCTION("""COMPUTED_VALUE"""),"")</f>
        <v/>
      </c>
      <c r="E867" t="str">
        <f ca="1">IFERROR(__xludf.DUMMYFUNCTION("""COMPUTED_VALUE"""),"")</f>
        <v/>
      </c>
      <c r="F867" t="str">
        <f ca="1">IFERROR(__xludf.DUMMYFUNCTION("""COMPUTED_VALUE"""),"")</f>
        <v/>
      </c>
    </row>
    <row r="868" spans="1:6" ht="12.75">
      <c r="A868" t="str">
        <f ca="1">IFERROR(__xludf.DUMMYFUNCTION("""COMPUTED_VALUE"""),"")</f>
        <v/>
      </c>
      <c r="B868" t="str">
        <f ca="1">IFERROR(__xludf.DUMMYFUNCTION("""COMPUTED_VALUE"""),"")</f>
        <v/>
      </c>
      <c r="C868" t="str">
        <f ca="1">IFERROR(__xludf.DUMMYFUNCTION("""COMPUTED_VALUE"""),"")</f>
        <v/>
      </c>
      <c r="D868" t="str">
        <f ca="1">IFERROR(__xludf.DUMMYFUNCTION("""COMPUTED_VALUE"""),"")</f>
        <v/>
      </c>
      <c r="E868" t="str">
        <f ca="1">IFERROR(__xludf.DUMMYFUNCTION("""COMPUTED_VALUE"""),"")</f>
        <v/>
      </c>
      <c r="F868" t="str">
        <f ca="1">IFERROR(__xludf.DUMMYFUNCTION("""COMPUTED_VALUE"""),"")</f>
        <v/>
      </c>
    </row>
    <row r="869" spans="1:6" ht="12.75">
      <c r="A869" t="str">
        <f ca="1">IFERROR(__xludf.DUMMYFUNCTION("""COMPUTED_VALUE"""),"")</f>
        <v/>
      </c>
      <c r="B869" t="str">
        <f ca="1">IFERROR(__xludf.DUMMYFUNCTION("""COMPUTED_VALUE"""),"")</f>
        <v/>
      </c>
      <c r="C869" t="str">
        <f ca="1">IFERROR(__xludf.DUMMYFUNCTION("""COMPUTED_VALUE"""),"")</f>
        <v/>
      </c>
      <c r="D869" t="str">
        <f ca="1">IFERROR(__xludf.DUMMYFUNCTION("""COMPUTED_VALUE"""),"")</f>
        <v/>
      </c>
      <c r="E869" t="str">
        <f ca="1">IFERROR(__xludf.DUMMYFUNCTION("""COMPUTED_VALUE"""),"")</f>
        <v/>
      </c>
      <c r="F869" t="str">
        <f ca="1">IFERROR(__xludf.DUMMYFUNCTION("""COMPUTED_VALUE"""),"")</f>
        <v/>
      </c>
    </row>
    <row r="870" spans="1:6" ht="12.75">
      <c r="A870" t="str">
        <f ca="1">IFERROR(__xludf.DUMMYFUNCTION("""COMPUTED_VALUE"""),"")</f>
        <v/>
      </c>
      <c r="B870" t="str">
        <f ca="1">IFERROR(__xludf.DUMMYFUNCTION("""COMPUTED_VALUE"""),"")</f>
        <v/>
      </c>
      <c r="C870" t="str">
        <f ca="1">IFERROR(__xludf.DUMMYFUNCTION("""COMPUTED_VALUE"""),"")</f>
        <v/>
      </c>
      <c r="D870" t="str">
        <f ca="1">IFERROR(__xludf.DUMMYFUNCTION("""COMPUTED_VALUE"""),"")</f>
        <v/>
      </c>
      <c r="E870" t="str">
        <f ca="1">IFERROR(__xludf.DUMMYFUNCTION("""COMPUTED_VALUE"""),"")</f>
        <v/>
      </c>
      <c r="F870" t="str">
        <f ca="1">IFERROR(__xludf.DUMMYFUNCTION("""COMPUTED_VALUE"""),"")</f>
        <v/>
      </c>
    </row>
    <row r="871" spans="1:6" ht="12.75">
      <c r="A871" t="str">
        <f ca="1">IFERROR(__xludf.DUMMYFUNCTION("""COMPUTED_VALUE"""),"")</f>
        <v/>
      </c>
      <c r="B871" t="str">
        <f ca="1">IFERROR(__xludf.DUMMYFUNCTION("""COMPUTED_VALUE"""),"")</f>
        <v/>
      </c>
      <c r="C871" t="str">
        <f ca="1">IFERROR(__xludf.DUMMYFUNCTION("""COMPUTED_VALUE"""),"")</f>
        <v/>
      </c>
      <c r="D871" t="str">
        <f ca="1">IFERROR(__xludf.DUMMYFUNCTION("""COMPUTED_VALUE"""),"")</f>
        <v/>
      </c>
      <c r="E871" t="str">
        <f ca="1">IFERROR(__xludf.DUMMYFUNCTION("""COMPUTED_VALUE"""),"")</f>
        <v/>
      </c>
      <c r="F871" t="str">
        <f ca="1">IFERROR(__xludf.DUMMYFUNCTION("""COMPUTED_VALUE"""),"")</f>
        <v/>
      </c>
    </row>
    <row r="872" spans="1:6" ht="12.75">
      <c r="A872" t="str">
        <f ca="1">IFERROR(__xludf.DUMMYFUNCTION("""COMPUTED_VALUE"""),"")</f>
        <v/>
      </c>
      <c r="B872" t="str">
        <f ca="1">IFERROR(__xludf.DUMMYFUNCTION("""COMPUTED_VALUE"""),"")</f>
        <v/>
      </c>
      <c r="C872" t="str">
        <f ca="1">IFERROR(__xludf.DUMMYFUNCTION("""COMPUTED_VALUE"""),"")</f>
        <v/>
      </c>
      <c r="D872" t="str">
        <f ca="1">IFERROR(__xludf.DUMMYFUNCTION("""COMPUTED_VALUE"""),"")</f>
        <v/>
      </c>
      <c r="E872" t="str">
        <f ca="1">IFERROR(__xludf.DUMMYFUNCTION("""COMPUTED_VALUE"""),"")</f>
        <v/>
      </c>
      <c r="F872" t="str">
        <f ca="1">IFERROR(__xludf.DUMMYFUNCTION("""COMPUTED_VALUE"""),"")</f>
        <v/>
      </c>
    </row>
    <row r="873" spans="1:6" ht="12.75">
      <c r="A873" t="str">
        <f ca="1">IFERROR(__xludf.DUMMYFUNCTION("""COMPUTED_VALUE"""),"")</f>
        <v/>
      </c>
      <c r="B873" t="str">
        <f ca="1">IFERROR(__xludf.DUMMYFUNCTION("""COMPUTED_VALUE"""),"")</f>
        <v/>
      </c>
      <c r="C873" t="str">
        <f ca="1">IFERROR(__xludf.DUMMYFUNCTION("""COMPUTED_VALUE"""),"")</f>
        <v/>
      </c>
      <c r="D873" t="str">
        <f ca="1">IFERROR(__xludf.DUMMYFUNCTION("""COMPUTED_VALUE"""),"")</f>
        <v/>
      </c>
      <c r="E873" t="str">
        <f ca="1">IFERROR(__xludf.DUMMYFUNCTION("""COMPUTED_VALUE"""),"")</f>
        <v/>
      </c>
      <c r="F873" t="str">
        <f ca="1">IFERROR(__xludf.DUMMYFUNCTION("""COMPUTED_VALUE"""),"")</f>
        <v/>
      </c>
    </row>
    <row r="874" spans="1:6" ht="12.75">
      <c r="A874" t="str">
        <f ca="1">IFERROR(__xludf.DUMMYFUNCTION("""COMPUTED_VALUE"""),"")</f>
        <v/>
      </c>
      <c r="B874" t="str">
        <f ca="1">IFERROR(__xludf.DUMMYFUNCTION("""COMPUTED_VALUE"""),"")</f>
        <v/>
      </c>
      <c r="C874" t="str">
        <f ca="1">IFERROR(__xludf.DUMMYFUNCTION("""COMPUTED_VALUE"""),"")</f>
        <v/>
      </c>
      <c r="D874" t="str">
        <f ca="1">IFERROR(__xludf.DUMMYFUNCTION("""COMPUTED_VALUE"""),"")</f>
        <v/>
      </c>
      <c r="E874" t="str">
        <f ca="1">IFERROR(__xludf.DUMMYFUNCTION("""COMPUTED_VALUE"""),"")</f>
        <v/>
      </c>
      <c r="F874" t="str">
        <f ca="1">IFERROR(__xludf.DUMMYFUNCTION("""COMPUTED_VALUE"""),"")</f>
        <v/>
      </c>
    </row>
    <row r="875" spans="1:6" ht="12.75">
      <c r="A875" t="str">
        <f ca="1">IFERROR(__xludf.DUMMYFUNCTION("""COMPUTED_VALUE"""),"")</f>
        <v/>
      </c>
      <c r="B875" t="str">
        <f ca="1">IFERROR(__xludf.DUMMYFUNCTION("""COMPUTED_VALUE"""),"")</f>
        <v/>
      </c>
      <c r="C875" t="str">
        <f ca="1">IFERROR(__xludf.DUMMYFUNCTION("""COMPUTED_VALUE"""),"")</f>
        <v/>
      </c>
      <c r="D875" t="str">
        <f ca="1">IFERROR(__xludf.DUMMYFUNCTION("""COMPUTED_VALUE"""),"")</f>
        <v/>
      </c>
      <c r="E875" t="str">
        <f ca="1">IFERROR(__xludf.DUMMYFUNCTION("""COMPUTED_VALUE"""),"")</f>
        <v/>
      </c>
      <c r="F875" t="str">
        <f ca="1">IFERROR(__xludf.DUMMYFUNCTION("""COMPUTED_VALUE"""),"")</f>
        <v/>
      </c>
    </row>
    <row r="876" spans="1:6" ht="12.75">
      <c r="A876" t="str">
        <f ca="1">IFERROR(__xludf.DUMMYFUNCTION("""COMPUTED_VALUE"""),"")</f>
        <v/>
      </c>
      <c r="B876" t="str">
        <f ca="1">IFERROR(__xludf.DUMMYFUNCTION("""COMPUTED_VALUE"""),"")</f>
        <v/>
      </c>
      <c r="C876" t="str">
        <f ca="1">IFERROR(__xludf.DUMMYFUNCTION("""COMPUTED_VALUE"""),"")</f>
        <v/>
      </c>
      <c r="D876" t="str">
        <f ca="1">IFERROR(__xludf.DUMMYFUNCTION("""COMPUTED_VALUE"""),"")</f>
        <v/>
      </c>
      <c r="E876" t="str">
        <f ca="1">IFERROR(__xludf.DUMMYFUNCTION("""COMPUTED_VALUE"""),"")</f>
        <v/>
      </c>
      <c r="F876" t="str">
        <f ca="1">IFERROR(__xludf.DUMMYFUNCTION("""COMPUTED_VALUE"""),"")</f>
        <v/>
      </c>
    </row>
    <row r="877" spans="1:6" ht="12.75">
      <c r="A877" t="str">
        <f ca="1">IFERROR(__xludf.DUMMYFUNCTION("""COMPUTED_VALUE"""),"")</f>
        <v/>
      </c>
      <c r="B877" t="str">
        <f ca="1">IFERROR(__xludf.DUMMYFUNCTION("""COMPUTED_VALUE"""),"")</f>
        <v/>
      </c>
      <c r="C877" t="str">
        <f ca="1">IFERROR(__xludf.DUMMYFUNCTION("""COMPUTED_VALUE"""),"")</f>
        <v/>
      </c>
      <c r="D877" t="str">
        <f ca="1">IFERROR(__xludf.DUMMYFUNCTION("""COMPUTED_VALUE"""),"")</f>
        <v/>
      </c>
      <c r="E877" t="str">
        <f ca="1">IFERROR(__xludf.DUMMYFUNCTION("""COMPUTED_VALUE"""),"")</f>
        <v/>
      </c>
      <c r="F877" t="str">
        <f ca="1">IFERROR(__xludf.DUMMYFUNCTION("""COMPUTED_VALUE"""),"")</f>
        <v/>
      </c>
    </row>
    <row r="878" spans="1:6" ht="12.75">
      <c r="A878" t="str">
        <f ca="1">IFERROR(__xludf.DUMMYFUNCTION("""COMPUTED_VALUE"""),"")</f>
        <v/>
      </c>
      <c r="B878" t="str">
        <f ca="1">IFERROR(__xludf.DUMMYFUNCTION("""COMPUTED_VALUE"""),"")</f>
        <v/>
      </c>
      <c r="C878" t="str">
        <f ca="1">IFERROR(__xludf.DUMMYFUNCTION("""COMPUTED_VALUE"""),"")</f>
        <v/>
      </c>
      <c r="D878" t="str">
        <f ca="1">IFERROR(__xludf.DUMMYFUNCTION("""COMPUTED_VALUE"""),"")</f>
        <v/>
      </c>
      <c r="E878" t="str">
        <f ca="1">IFERROR(__xludf.DUMMYFUNCTION("""COMPUTED_VALUE"""),"")</f>
        <v/>
      </c>
      <c r="F878" t="str">
        <f ca="1">IFERROR(__xludf.DUMMYFUNCTION("""COMPUTED_VALUE"""),"")</f>
        <v/>
      </c>
    </row>
    <row r="879" spans="1:6" ht="12.75">
      <c r="A879" t="str">
        <f ca="1">IFERROR(__xludf.DUMMYFUNCTION("""COMPUTED_VALUE"""),"")</f>
        <v/>
      </c>
      <c r="B879" t="str">
        <f ca="1">IFERROR(__xludf.DUMMYFUNCTION("""COMPUTED_VALUE"""),"")</f>
        <v/>
      </c>
      <c r="C879" t="str">
        <f ca="1">IFERROR(__xludf.DUMMYFUNCTION("""COMPUTED_VALUE"""),"")</f>
        <v/>
      </c>
      <c r="D879" t="str">
        <f ca="1">IFERROR(__xludf.DUMMYFUNCTION("""COMPUTED_VALUE"""),"")</f>
        <v/>
      </c>
      <c r="E879" t="str">
        <f ca="1">IFERROR(__xludf.DUMMYFUNCTION("""COMPUTED_VALUE"""),"")</f>
        <v/>
      </c>
      <c r="F879" t="str">
        <f ca="1">IFERROR(__xludf.DUMMYFUNCTION("""COMPUTED_VALUE"""),"")</f>
        <v/>
      </c>
    </row>
    <row r="880" spans="1:6" ht="12.75">
      <c r="A880" t="str">
        <f ca="1">IFERROR(__xludf.DUMMYFUNCTION("""COMPUTED_VALUE"""),"")</f>
        <v/>
      </c>
      <c r="B880" t="str">
        <f ca="1">IFERROR(__xludf.DUMMYFUNCTION("""COMPUTED_VALUE"""),"")</f>
        <v/>
      </c>
      <c r="C880" t="str">
        <f ca="1">IFERROR(__xludf.DUMMYFUNCTION("""COMPUTED_VALUE"""),"")</f>
        <v/>
      </c>
      <c r="D880" t="str">
        <f ca="1">IFERROR(__xludf.DUMMYFUNCTION("""COMPUTED_VALUE"""),"")</f>
        <v/>
      </c>
      <c r="E880" t="str">
        <f ca="1">IFERROR(__xludf.DUMMYFUNCTION("""COMPUTED_VALUE"""),"")</f>
        <v/>
      </c>
      <c r="F880" t="str">
        <f ca="1">IFERROR(__xludf.DUMMYFUNCTION("""COMPUTED_VALUE"""),"")</f>
        <v/>
      </c>
    </row>
    <row r="881" spans="1:6" ht="12.75">
      <c r="A881" t="str">
        <f ca="1">IFERROR(__xludf.DUMMYFUNCTION("""COMPUTED_VALUE"""),"")</f>
        <v/>
      </c>
      <c r="B881" t="str">
        <f ca="1">IFERROR(__xludf.DUMMYFUNCTION("""COMPUTED_VALUE"""),"")</f>
        <v/>
      </c>
      <c r="C881" t="str">
        <f ca="1">IFERROR(__xludf.DUMMYFUNCTION("""COMPUTED_VALUE"""),"")</f>
        <v/>
      </c>
      <c r="D881" t="str">
        <f ca="1">IFERROR(__xludf.DUMMYFUNCTION("""COMPUTED_VALUE"""),"")</f>
        <v/>
      </c>
      <c r="E881" t="str">
        <f ca="1">IFERROR(__xludf.DUMMYFUNCTION("""COMPUTED_VALUE"""),"")</f>
        <v/>
      </c>
      <c r="F881" t="str">
        <f ca="1">IFERROR(__xludf.DUMMYFUNCTION("""COMPUTED_VALUE"""),"")</f>
        <v/>
      </c>
    </row>
    <row r="882" spans="1:6" ht="12.75">
      <c r="A882" t="str">
        <f ca="1">IFERROR(__xludf.DUMMYFUNCTION("""COMPUTED_VALUE"""),"")</f>
        <v/>
      </c>
      <c r="B882" t="str">
        <f ca="1">IFERROR(__xludf.DUMMYFUNCTION("""COMPUTED_VALUE"""),"")</f>
        <v/>
      </c>
      <c r="C882" t="str">
        <f ca="1">IFERROR(__xludf.DUMMYFUNCTION("""COMPUTED_VALUE"""),"")</f>
        <v/>
      </c>
      <c r="D882" t="str">
        <f ca="1">IFERROR(__xludf.DUMMYFUNCTION("""COMPUTED_VALUE"""),"")</f>
        <v/>
      </c>
      <c r="E882" t="str">
        <f ca="1">IFERROR(__xludf.DUMMYFUNCTION("""COMPUTED_VALUE"""),"")</f>
        <v/>
      </c>
      <c r="F882" t="str">
        <f ca="1">IFERROR(__xludf.DUMMYFUNCTION("""COMPUTED_VALUE"""),"")</f>
        <v/>
      </c>
    </row>
    <row r="883" spans="1:6" ht="12.75">
      <c r="A883" t="str">
        <f ca="1">IFERROR(__xludf.DUMMYFUNCTION("""COMPUTED_VALUE"""),"")</f>
        <v/>
      </c>
      <c r="B883" t="str">
        <f ca="1">IFERROR(__xludf.DUMMYFUNCTION("""COMPUTED_VALUE"""),"")</f>
        <v/>
      </c>
      <c r="C883" t="str">
        <f ca="1">IFERROR(__xludf.DUMMYFUNCTION("""COMPUTED_VALUE"""),"")</f>
        <v/>
      </c>
      <c r="D883" t="str">
        <f ca="1">IFERROR(__xludf.DUMMYFUNCTION("""COMPUTED_VALUE"""),"")</f>
        <v/>
      </c>
      <c r="E883" t="str">
        <f ca="1">IFERROR(__xludf.DUMMYFUNCTION("""COMPUTED_VALUE"""),"")</f>
        <v/>
      </c>
      <c r="F883" t="str">
        <f ca="1">IFERROR(__xludf.DUMMYFUNCTION("""COMPUTED_VALUE"""),"")</f>
        <v/>
      </c>
    </row>
    <row r="884" spans="1:6" ht="12.75">
      <c r="A884" t="str">
        <f ca="1">IFERROR(__xludf.DUMMYFUNCTION("""COMPUTED_VALUE"""),"")</f>
        <v/>
      </c>
      <c r="B884" t="str">
        <f ca="1">IFERROR(__xludf.DUMMYFUNCTION("""COMPUTED_VALUE"""),"")</f>
        <v/>
      </c>
      <c r="C884" t="str">
        <f ca="1">IFERROR(__xludf.DUMMYFUNCTION("""COMPUTED_VALUE"""),"")</f>
        <v/>
      </c>
      <c r="D884" t="str">
        <f ca="1">IFERROR(__xludf.DUMMYFUNCTION("""COMPUTED_VALUE"""),"")</f>
        <v/>
      </c>
      <c r="E884" t="str">
        <f ca="1">IFERROR(__xludf.DUMMYFUNCTION("""COMPUTED_VALUE"""),"")</f>
        <v/>
      </c>
      <c r="F884" t="str">
        <f ca="1">IFERROR(__xludf.DUMMYFUNCTION("""COMPUTED_VALUE"""),"")</f>
        <v/>
      </c>
    </row>
    <row r="885" spans="1:6" ht="12.75">
      <c r="A885" t="str">
        <f ca="1">IFERROR(__xludf.DUMMYFUNCTION("""COMPUTED_VALUE"""),"")</f>
        <v/>
      </c>
      <c r="B885" t="str">
        <f ca="1">IFERROR(__xludf.DUMMYFUNCTION("""COMPUTED_VALUE"""),"")</f>
        <v/>
      </c>
      <c r="C885" t="str">
        <f ca="1">IFERROR(__xludf.DUMMYFUNCTION("""COMPUTED_VALUE"""),"")</f>
        <v/>
      </c>
      <c r="D885" t="str">
        <f ca="1">IFERROR(__xludf.DUMMYFUNCTION("""COMPUTED_VALUE"""),"")</f>
        <v/>
      </c>
      <c r="E885" t="str">
        <f ca="1">IFERROR(__xludf.DUMMYFUNCTION("""COMPUTED_VALUE"""),"")</f>
        <v/>
      </c>
      <c r="F885" t="str">
        <f ca="1">IFERROR(__xludf.DUMMYFUNCTION("""COMPUTED_VALUE"""),"")</f>
        <v/>
      </c>
    </row>
    <row r="886" spans="1:6" ht="12.75">
      <c r="A886" t="str">
        <f ca="1">IFERROR(__xludf.DUMMYFUNCTION("""COMPUTED_VALUE"""),"")</f>
        <v/>
      </c>
      <c r="B886" t="str">
        <f ca="1">IFERROR(__xludf.DUMMYFUNCTION("""COMPUTED_VALUE"""),"")</f>
        <v/>
      </c>
      <c r="C886" t="str">
        <f ca="1">IFERROR(__xludf.DUMMYFUNCTION("""COMPUTED_VALUE"""),"")</f>
        <v/>
      </c>
      <c r="D886" t="str">
        <f ca="1">IFERROR(__xludf.DUMMYFUNCTION("""COMPUTED_VALUE"""),"")</f>
        <v/>
      </c>
      <c r="E886" t="str">
        <f ca="1">IFERROR(__xludf.DUMMYFUNCTION("""COMPUTED_VALUE"""),"")</f>
        <v/>
      </c>
      <c r="F886" t="str">
        <f ca="1">IFERROR(__xludf.DUMMYFUNCTION("""COMPUTED_VALUE"""),"")</f>
        <v/>
      </c>
    </row>
    <row r="887" spans="1:6" ht="12.75">
      <c r="A887" t="str">
        <f ca="1">IFERROR(__xludf.DUMMYFUNCTION("""COMPUTED_VALUE"""),"")</f>
        <v/>
      </c>
      <c r="B887" t="str">
        <f ca="1">IFERROR(__xludf.DUMMYFUNCTION("""COMPUTED_VALUE"""),"")</f>
        <v/>
      </c>
      <c r="C887" t="str">
        <f ca="1">IFERROR(__xludf.DUMMYFUNCTION("""COMPUTED_VALUE"""),"")</f>
        <v/>
      </c>
      <c r="D887" t="str">
        <f ca="1">IFERROR(__xludf.DUMMYFUNCTION("""COMPUTED_VALUE"""),"")</f>
        <v/>
      </c>
      <c r="E887" t="str">
        <f ca="1">IFERROR(__xludf.DUMMYFUNCTION("""COMPUTED_VALUE"""),"")</f>
        <v/>
      </c>
      <c r="F887" t="str">
        <f ca="1">IFERROR(__xludf.DUMMYFUNCTION("""COMPUTED_VALUE"""),"")</f>
        <v/>
      </c>
    </row>
    <row r="888" spans="1:6" ht="12.75">
      <c r="A888" t="str">
        <f ca="1">IFERROR(__xludf.DUMMYFUNCTION("""COMPUTED_VALUE"""),"")</f>
        <v/>
      </c>
      <c r="B888" t="str">
        <f ca="1">IFERROR(__xludf.DUMMYFUNCTION("""COMPUTED_VALUE"""),"")</f>
        <v/>
      </c>
      <c r="C888" t="str">
        <f ca="1">IFERROR(__xludf.DUMMYFUNCTION("""COMPUTED_VALUE"""),"")</f>
        <v/>
      </c>
      <c r="D888" t="str">
        <f ca="1">IFERROR(__xludf.DUMMYFUNCTION("""COMPUTED_VALUE"""),"")</f>
        <v/>
      </c>
      <c r="E888" t="str">
        <f ca="1">IFERROR(__xludf.DUMMYFUNCTION("""COMPUTED_VALUE"""),"")</f>
        <v/>
      </c>
      <c r="F888" t="str">
        <f ca="1">IFERROR(__xludf.DUMMYFUNCTION("""COMPUTED_VALUE"""),"")</f>
        <v/>
      </c>
    </row>
    <row r="889" spans="1:6" ht="12.75">
      <c r="A889" t="str">
        <f ca="1">IFERROR(__xludf.DUMMYFUNCTION("""COMPUTED_VALUE"""),"")</f>
        <v/>
      </c>
      <c r="B889" t="str">
        <f ca="1">IFERROR(__xludf.DUMMYFUNCTION("""COMPUTED_VALUE"""),"")</f>
        <v/>
      </c>
      <c r="C889" t="str">
        <f ca="1">IFERROR(__xludf.DUMMYFUNCTION("""COMPUTED_VALUE"""),"")</f>
        <v/>
      </c>
      <c r="D889" t="str">
        <f ca="1">IFERROR(__xludf.DUMMYFUNCTION("""COMPUTED_VALUE"""),"")</f>
        <v/>
      </c>
      <c r="E889" t="str">
        <f ca="1">IFERROR(__xludf.DUMMYFUNCTION("""COMPUTED_VALUE"""),"")</f>
        <v/>
      </c>
      <c r="F889" t="str">
        <f ca="1">IFERROR(__xludf.DUMMYFUNCTION("""COMPUTED_VALUE"""),"")</f>
        <v/>
      </c>
    </row>
    <row r="890" spans="1:6" ht="12.75">
      <c r="A890" t="str">
        <f ca="1">IFERROR(__xludf.DUMMYFUNCTION("""COMPUTED_VALUE"""),"")</f>
        <v/>
      </c>
      <c r="B890" t="str">
        <f ca="1">IFERROR(__xludf.DUMMYFUNCTION("""COMPUTED_VALUE"""),"")</f>
        <v/>
      </c>
      <c r="C890" t="str">
        <f ca="1">IFERROR(__xludf.DUMMYFUNCTION("""COMPUTED_VALUE"""),"")</f>
        <v/>
      </c>
      <c r="D890" t="str">
        <f ca="1">IFERROR(__xludf.DUMMYFUNCTION("""COMPUTED_VALUE"""),"")</f>
        <v/>
      </c>
      <c r="E890" t="str">
        <f ca="1">IFERROR(__xludf.DUMMYFUNCTION("""COMPUTED_VALUE"""),"")</f>
        <v/>
      </c>
      <c r="F890" t="str">
        <f ca="1">IFERROR(__xludf.DUMMYFUNCTION("""COMPUTED_VALUE"""),"")</f>
        <v/>
      </c>
    </row>
    <row r="891" spans="1:6" ht="12.75">
      <c r="A891" t="str">
        <f ca="1">IFERROR(__xludf.DUMMYFUNCTION("""COMPUTED_VALUE"""),"")</f>
        <v/>
      </c>
      <c r="B891" t="str">
        <f ca="1">IFERROR(__xludf.DUMMYFUNCTION("""COMPUTED_VALUE"""),"")</f>
        <v/>
      </c>
      <c r="C891" t="str">
        <f ca="1">IFERROR(__xludf.DUMMYFUNCTION("""COMPUTED_VALUE"""),"")</f>
        <v/>
      </c>
      <c r="D891" t="str">
        <f ca="1">IFERROR(__xludf.DUMMYFUNCTION("""COMPUTED_VALUE"""),"")</f>
        <v/>
      </c>
      <c r="E891" t="str">
        <f ca="1">IFERROR(__xludf.DUMMYFUNCTION("""COMPUTED_VALUE"""),"")</f>
        <v/>
      </c>
      <c r="F891" t="str">
        <f ca="1">IFERROR(__xludf.DUMMYFUNCTION("""COMPUTED_VALUE"""),"")</f>
        <v/>
      </c>
    </row>
    <row r="892" spans="1:6" ht="12.75">
      <c r="A892" t="str">
        <f ca="1">IFERROR(__xludf.DUMMYFUNCTION("""COMPUTED_VALUE"""),"")</f>
        <v/>
      </c>
      <c r="B892" t="str">
        <f ca="1">IFERROR(__xludf.DUMMYFUNCTION("""COMPUTED_VALUE"""),"")</f>
        <v/>
      </c>
      <c r="C892" t="str">
        <f ca="1">IFERROR(__xludf.DUMMYFUNCTION("""COMPUTED_VALUE"""),"")</f>
        <v/>
      </c>
      <c r="D892" t="str">
        <f ca="1">IFERROR(__xludf.DUMMYFUNCTION("""COMPUTED_VALUE"""),"")</f>
        <v/>
      </c>
      <c r="E892" t="str">
        <f ca="1">IFERROR(__xludf.DUMMYFUNCTION("""COMPUTED_VALUE"""),"")</f>
        <v/>
      </c>
      <c r="F892" t="str">
        <f ca="1">IFERROR(__xludf.DUMMYFUNCTION("""COMPUTED_VALUE"""),"")</f>
        <v/>
      </c>
    </row>
    <row r="893" spans="1:6" ht="12.75">
      <c r="A893" t="str">
        <f ca="1">IFERROR(__xludf.DUMMYFUNCTION("""COMPUTED_VALUE"""),"")</f>
        <v/>
      </c>
      <c r="B893" t="str">
        <f ca="1">IFERROR(__xludf.DUMMYFUNCTION("""COMPUTED_VALUE"""),"")</f>
        <v/>
      </c>
      <c r="C893" t="str">
        <f ca="1">IFERROR(__xludf.DUMMYFUNCTION("""COMPUTED_VALUE"""),"")</f>
        <v/>
      </c>
      <c r="D893" t="str">
        <f ca="1">IFERROR(__xludf.DUMMYFUNCTION("""COMPUTED_VALUE"""),"")</f>
        <v/>
      </c>
      <c r="E893" t="str">
        <f ca="1">IFERROR(__xludf.DUMMYFUNCTION("""COMPUTED_VALUE"""),"")</f>
        <v/>
      </c>
      <c r="F893" t="str">
        <f ca="1">IFERROR(__xludf.DUMMYFUNCTION("""COMPUTED_VALUE"""),"")</f>
        <v/>
      </c>
    </row>
    <row r="894" spans="1:6" ht="12.75">
      <c r="A894" t="str">
        <f ca="1">IFERROR(__xludf.DUMMYFUNCTION("""COMPUTED_VALUE"""),"")</f>
        <v/>
      </c>
      <c r="B894" t="str">
        <f ca="1">IFERROR(__xludf.DUMMYFUNCTION("""COMPUTED_VALUE"""),"")</f>
        <v/>
      </c>
      <c r="C894" t="str">
        <f ca="1">IFERROR(__xludf.DUMMYFUNCTION("""COMPUTED_VALUE"""),"")</f>
        <v/>
      </c>
      <c r="D894" t="str">
        <f ca="1">IFERROR(__xludf.DUMMYFUNCTION("""COMPUTED_VALUE"""),"")</f>
        <v/>
      </c>
      <c r="E894" t="str">
        <f ca="1">IFERROR(__xludf.DUMMYFUNCTION("""COMPUTED_VALUE"""),"")</f>
        <v/>
      </c>
      <c r="F894" t="str">
        <f ca="1">IFERROR(__xludf.DUMMYFUNCTION("""COMPUTED_VALUE"""),"")</f>
        <v/>
      </c>
    </row>
    <row r="895" spans="1:6" ht="12.75">
      <c r="A895" t="str">
        <f ca="1">IFERROR(__xludf.DUMMYFUNCTION("""COMPUTED_VALUE"""),"")</f>
        <v/>
      </c>
      <c r="B895" t="str">
        <f ca="1">IFERROR(__xludf.DUMMYFUNCTION("""COMPUTED_VALUE"""),"")</f>
        <v/>
      </c>
      <c r="C895" t="str">
        <f ca="1">IFERROR(__xludf.DUMMYFUNCTION("""COMPUTED_VALUE"""),"")</f>
        <v/>
      </c>
      <c r="D895" t="str">
        <f ca="1">IFERROR(__xludf.DUMMYFUNCTION("""COMPUTED_VALUE"""),"")</f>
        <v/>
      </c>
      <c r="E895" t="str">
        <f ca="1">IFERROR(__xludf.DUMMYFUNCTION("""COMPUTED_VALUE"""),"")</f>
        <v/>
      </c>
      <c r="F895" t="str">
        <f ca="1">IFERROR(__xludf.DUMMYFUNCTION("""COMPUTED_VALUE"""),"")</f>
        <v/>
      </c>
    </row>
    <row r="896" spans="1:6" ht="12.75">
      <c r="A896" t="str">
        <f ca="1">IFERROR(__xludf.DUMMYFUNCTION("""COMPUTED_VALUE"""),"")</f>
        <v/>
      </c>
      <c r="B896" t="str">
        <f ca="1">IFERROR(__xludf.DUMMYFUNCTION("""COMPUTED_VALUE"""),"")</f>
        <v/>
      </c>
      <c r="C896" t="str">
        <f ca="1">IFERROR(__xludf.DUMMYFUNCTION("""COMPUTED_VALUE"""),"")</f>
        <v/>
      </c>
      <c r="D896" t="str">
        <f ca="1">IFERROR(__xludf.DUMMYFUNCTION("""COMPUTED_VALUE"""),"")</f>
        <v/>
      </c>
      <c r="E896" t="str">
        <f ca="1">IFERROR(__xludf.DUMMYFUNCTION("""COMPUTED_VALUE"""),"")</f>
        <v/>
      </c>
      <c r="F896" t="str">
        <f ca="1">IFERROR(__xludf.DUMMYFUNCTION("""COMPUTED_VALUE"""),"")</f>
        <v/>
      </c>
    </row>
    <row r="897" spans="1:6" ht="12.75">
      <c r="A897" t="str">
        <f ca="1">IFERROR(__xludf.DUMMYFUNCTION("""COMPUTED_VALUE"""),"")</f>
        <v/>
      </c>
      <c r="B897" t="str">
        <f ca="1">IFERROR(__xludf.DUMMYFUNCTION("""COMPUTED_VALUE"""),"")</f>
        <v/>
      </c>
      <c r="C897" t="str">
        <f ca="1">IFERROR(__xludf.DUMMYFUNCTION("""COMPUTED_VALUE"""),"")</f>
        <v/>
      </c>
      <c r="D897" t="str">
        <f ca="1">IFERROR(__xludf.DUMMYFUNCTION("""COMPUTED_VALUE"""),"")</f>
        <v/>
      </c>
      <c r="E897" t="str">
        <f ca="1">IFERROR(__xludf.DUMMYFUNCTION("""COMPUTED_VALUE"""),"")</f>
        <v/>
      </c>
      <c r="F897" t="str">
        <f ca="1">IFERROR(__xludf.DUMMYFUNCTION("""COMPUTED_VALUE"""),"")</f>
        <v/>
      </c>
    </row>
    <row r="898" spans="1:6" ht="12.75">
      <c r="A898" t="str">
        <f ca="1">IFERROR(__xludf.DUMMYFUNCTION("""COMPUTED_VALUE"""),"")</f>
        <v/>
      </c>
      <c r="B898" t="str">
        <f ca="1">IFERROR(__xludf.DUMMYFUNCTION("""COMPUTED_VALUE"""),"")</f>
        <v/>
      </c>
      <c r="C898" t="str">
        <f ca="1">IFERROR(__xludf.DUMMYFUNCTION("""COMPUTED_VALUE"""),"")</f>
        <v/>
      </c>
      <c r="D898" t="str">
        <f ca="1">IFERROR(__xludf.DUMMYFUNCTION("""COMPUTED_VALUE"""),"")</f>
        <v/>
      </c>
      <c r="E898" t="str">
        <f ca="1">IFERROR(__xludf.DUMMYFUNCTION("""COMPUTED_VALUE"""),"")</f>
        <v/>
      </c>
      <c r="F898" t="str">
        <f ca="1">IFERROR(__xludf.DUMMYFUNCTION("""COMPUTED_VALUE"""),"")</f>
        <v/>
      </c>
    </row>
    <row r="899" spans="1:6" ht="12.75">
      <c r="A899" t="str">
        <f ca="1">IFERROR(__xludf.DUMMYFUNCTION("""COMPUTED_VALUE"""),"")</f>
        <v/>
      </c>
      <c r="B899" t="str">
        <f ca="1">IFERROR(__xludf.DUMMYFUNCTION("""COMPUTED_VALUE"""),"")</f>
        <v/>
      </c>
      <c r="C899" t="str">
        <f ca="1">IFERROR(__xludf.DUMMYFUNCTION("""COMPUTED_VALUE"""),"")</f>
        <v/>
      </c>
      <c r="D899" t="str">
        <f ca="1">IFERROR(__xludf.DUMMYFUNCTION("""COMPUTED_VALUE"""),"")</f>
        <v/>
      </c>
      <c r="E899" t="str">
        <f ca="1">IFERROR(__xludf.DUMMYFUNCTION("""COMPUTED_VALUE"""),"")</f>
        <v/>
      </c>
      <c r="F899" t="str">
        <f ca="1">IFERROR(__xludf.DUMMYFUNCTION("""COMPUTED_VALUE"""),"")</f>
        <v/>
      </c>
    </row>
    <row r="900" spans="1:6" ht="12.75">
      <c r="A900" t="str">
        <f ca="1">IFERROR(__xludf.DUMMYFUNCTION("""COMPUTED_VALUE"""),"")</f>
        <v/>
      </c>
      <c r="B900" t="str">
        <f ca="1">IFERROR(__xludf.DUMMYFUNCTION("""COMPUTED_VALUE"""),"")</f>
        <v/>
      </c>
      <c r="C900" t="str">
        <f ca="1">IFERROR(__xludf.DUMMYFUNCTION("""COMPUTED_VALUE"""),"")</f>
        <v/>
      </c>
      <c r="D900" t="str">
        <f ca="1">IFERROR(__xludf.DUMMYFUNCTION("""COMPUTED_VALUE"""),"")</f>
        <v/>
      </c>
      <c r="E900" t="str">
        <f ca="1">IFERROR(__xludf.DUMMYFUNCTION("""COMPUTED_VALUE"""),"")</f>
        <v/>
      </c>
      <c r="F900" t="str">
        <f ca="1">IFERROR(__xludf.DUMMYFUNCTION("""COMPUTED_VALUE"""),"")</f>
        <v/>
      </c>
    </row>
    <row r="901" spans="1:6" ht="12.75">
      <c r="A901" t="str">
        <f ca="1">IFERROR(__xludf.DUMMYFUNCTION("""COMPUTED_VALUE"""),"")</f>
        <v/>
      </c>
      <c r="B901" t="str">
        <f ca="1">IFERROR(__xludf.DUMMYFUNCTION("""COMPUTED_VALUE"""),"")</f>
        <v/>
      </c>
      <c r="C901" t="str">
        <f ca="1">IFERROR(__xludf.DUMMYFUNCTION("""COMPUTED_VALUE"""),"")</f>
        <v/>
      </c>
      <c r="D901" t="str">
        <f ca="1">IFERROR(__xludf.DUMMYFUNCTION("""COMPUTED_VALUE"""),"")</f>
        <v/>
      </c>
      <c r="E901" t="str">
        <f ca="1">IFERROR(__xludf.DUMMYFUNCTION("""COMPUTED_VALUE"""),"")</f>
        <v/>
      </c>
      <c r="F901" t="str">
        <f ca="1">IFERROR(__xludf.DUMMYFUNCTION("""COMPUTED_VALUE"""),"")</f>
        <v/>
      </c>
    </row>
    <row r="902" spans="1:6" ht="12.75">
      <c r="A902" t="str">
        <f ca="1">IFERROR(__xludf.DUMMYFUNCTION("""COMPUTED_VALUE"""),"")</f>
        <v/>
      </c>
      <c r="B902" t="str">
        <f ca="1">IFERROR(__xludf.DUMMYFUNCTION("""COMPUTED_VALUE"""),"")</f>
        <v/>
      </c>
      <c r="C902" t="str">
        <f ca="1">IFERROR(__xludf.DUMMYFUNCTION("""COMPUTED_VALUE"""),"")</f>
        <v/>
      </c>
      <c r="D902" t="str">
        <f ca="1">IFERROR(__xludf.DUMMYFUNCTION("""COMPUTED_VALUE"""),"")</f>
        <v/>
      </c>
      <c r="E902" t="str">
        <f ca="1">IFERROR(__xludf.DUMMYFUNCTION("""COMPUTED_VALUE"""),"")</f>
        <v/>
      </c>
      <c r="F902" t="str">
        <f ca="1">IFERROR(__xludf.DUMMYFUNCTION("""COMPUTED_VALUE"""),"")</f>
        <v/>
      </c>
    </row>
    <row r="903" spans="1:6" ht="12.75">
      <c r="A903" t="str">
        <f ca="1">IFERROR(__xludf.DUMMYFUNCTION("""COMPUTED_VALUE"""),"")</f>
        <v/>
      </c>
      <c r="B903" t="str">
        <f ca="1">IFERROR(__xludf.DUMMYFUNCTION("""COMPUTED_VALUE"""),"")</f>
        <v/>
      </c>
      <c r="C903" t="str">
        <f ca="1">IFERROR(__xludf.DUMMYFUNCTION("""COMPUTED_VALUE"""),"")</f>
        <v/>
      </c>
      <c r="D903" t="str">
        <f ca="1">IFERROR(__xludf.DUMMYFUNCTION("""COMPUTED_VALUE"""),"")</f>
        <v/>
      </c>
      <c r="E903" t="str">
        <f ca="1">IFERROR(__xludf.DUMMYFUNCTION("""COMPUTED_VALUE"""),"")</f>
        <v/>
      </c>
      <c r="F903" t="str">
        <f ca="1">IFERROR(__xludf.DUMMYFUNCTION("""COMPUTED_VALUE"""),"")</f>
        <v/>
      </c>
    </row>
    <row r="904" spans="1:6" ht="12.75">
      <c r="A904" t="str">
        <f ca="1">IFERROR(__xludf.DUMMYFUNCTION("""COMPUTED_VALUE"""),"")</f>
        <v/>
      </c>
      <c r="B904" t="str">
        <f ca="1">IFERROR(__xludf.DUMMYFUNCTION("""COMPUTED_VALUE"""),"")</f>
        <v/>
      </c>
      <c r="C904" t="str">
        <f ca="1">IFERROR(__xludf.DUMMYFUNCTION("""COMPUTED_VALUE"""),"")</f>
        <v/>
      </c>
      <c r="D904" t="str">
        <f ca="1">IFERROR(__xludf.DUMMYFUNCTION("""COMPUTED_VALUE"""),"")</f>
        <v/>
      </c>
      <c r="E904" t="str">
        <f ca="1">IFERROR(__xludf.DUMMYFUNCTION("""COMPUTED_VALUE"""),"")</f>
        <v/>
      </c>
      <c r="F904" t="str">
        <f ca="1">IFERROR(__xludf.DUMMYFUNCTION("""COMPUTED_VALUE"""),"")</f>
        <v/>
      </c>
    </row>
    <row r="905" spans="1:6" ht="12.75">
      <c r="A905" t="str">
        <f ca="1">IFERROR(__xludf.DUMMYFUNCTION("""COMPUTED_VALUE"""),"")</f>
        <v/>
      </c>
      <c r="B905" t="str">
        <f ca="1">IFERROR(__xludf.DUMMYFUNCTION("""COMPUTED_VALUE"""),"")</f>
        <v/>
      </c>
      <c r="C905" t="str">
        <f ca="1">IFERROR(__xludf.DUMMYFUNCTION("""COMPUTED_VALUE"""),"")</f>
        <v/>
      </c>
      <c r="D905" t="str">
        <f ca="1">IFERROR(__xludf.DUMMYFUNCTION("""COMPUTED_VALUE"""),"")</f>
        <v/>
      </c>
      <c r="E905" t="str">
        <f ca="1">IFERROR(__xludf.DUMMYFUNCTION("""COMPUTED_VALUE"""),"")</f>
        <v/>
      </c>
      <c r="F905" t="str">
        <f ca="1">IFERROR(__xludf.DUMMYFUNCTION("""COMPUTED_VALUE"""),"")</f>
        <v/>
      </c>
    </row>
    <row r="906" spans="1:6" ht="12.75">
      <c r="A906" t="str">
        <f ca="1">IFERROR(__xludf.DUMMYFUNCTION("""COMPUTED_VALUE"""),"")</f>
        <v/>
      </c>
      <c r="B906" t="str">
        <f ca="1">IFERROR(__xludf.DUMMYFUNCTION("""COMPUTED_VALUE"""),"")</f>
        <v/>
      </c>
      <c r="C906" t="str">
        <f ca="1">IFERROR(__xludf.DUMMYFUNCTION("""COMPUTED_VALUE"""),"")</f>
        <v/>
      </c>
      <c r="D906" t="str">
        <f ca="1">IFERROR(__xludf.DUMMYFUNCTION("""COMPUTED_VALUE"""),"")</f>
        <v/>
      </c>
      <c r="E906" t="str">
        <f ca="1">IFERROR(__xludf.DUMMYFUNCTION("""COMPUTED_VALUE"""),"")</f>
        <v/>
      </c>
      <c r="F906" t="str">
        <f ca="1">IFERROR(__xludf.DUMMYFUNCTION("""COMPUTED_VALUE"""),"")</f>
        <v/>
      </c>
    </row>
    <row r="907" spans="1:6" ht="12.75">
      <c r="A907" t="str">
        <f ca="1">IFERROR(__xludf.DUMMYFUNCTION("""COMPUTED_VALUE"""),"")</f>
        <v/>
      </c>
      <c r="B907" t="str">
        <f ca="1">IFERROR(__xludf.DUMMYFUNCTION("""COMPUTED_VALUE"""),"")</f>
        <v/>
      </c>
      <c r="C907" t="str">
        <f ca="1">IFERROR(__xludf.DUMMYFUNCTION("""COMPUTED_VALUE"""),"")</f>
        <v/>
      </c>
      <c r="D907" t="str">
        <f ca="1">IFERROR(__xludf.DUMMYFUNCTION("""COMPUTED_VALUE"""),"")</f>
        <v/>
      </c>
      <c r="E907" t="str">
        <f ca="1">IFERROR(__xludf.DUMMYFUNCTION("""COMPUTED_VALUE"""),"")</f>
        <v/>
      </c>
      <c r="F907" t="str">
        <f ca="1">IFERROR(__xludf.DUMMYFUNCTION("""COMPUTED_VALUE"""),"")</f>
        <v/>
      </c>
    </row>
    <row r="908" spans="1:6" ht="12.75">
      <c r="A908" t="str">
        <f ca="1">IFERROR(__xludf.DUMMYFUNCTION("""COMPUTED_VALUE"""),"")</f>
        <v/>
      </c>
      <c r="B908" t="str">
        <f ca="1">IFERROR(__xludf.DUMMYFUNCTION("""COMPUTED_VALUE"""),"")</f>
        <v/>
      </c>
      <c r="C908" t="str">
        <f ca="1">IFERROR(__xludf.DUMMYFUNCTION("""COMPUTED_VALUE"""),"")</f>
        <v/>
      </c>
      <c r="D908" t="str">
        <f ca="1">IFERROR(__xludf.DUMMYFUNCTION("""COMPUTED_VALUE"""),"")</f>
        <v/>
      </c>
      <c r="E908" t="str">
        <f ca="1">IFERROR(__xludf.DUMMYFUNCTION("""COMPUTED_VALUE"""),"")</f>
        <v/>
      </c>
      <c r="F908" t="str">
        <f ca="1">IFERROR(__xludf.DUMMYFUNCTION("""COMPUTED_VALUE"""),"")</f>
        <v/>
      </c>
    </row>
    <row r="909" spans="1:6" ht="12.75">
      <c r="A909" t="str">
        <f ca="1">IFERROR(__xludf.DUMMYFUNCTION("""COMPUTED_VALUE"""),"")</f>
        <v/>
      </c>
      <c r="B909" t="str">
        <f ca="1">IFERROR(__xludf.DUMMYFUNCTION("""COMPUTED_VALUE"""),"")</f>
        <v/>
      </c>
      <c r="C909" t="str">
        <f ca="1">IFERROR(__xludf.DUMMYFUNCTION("""COMPUTED_VALUE"""),"")</f>
        <v/>
      </c>
      <c r="D909" t="str">
        <f ca="1">IFERROR(__xludf.DUMMYFUNCTION("""COMPUTED_VALUE"""),"")</f>
        <v/>
      </c>
      <c r="E909" t="str">
        <f ca="1">IFERROR(__xludf.DUMMYFUNCTION("""COMPUTED_VALUE"""),"")</f>
        <v/>
      </c>
      <c r="F909" t="str">
        <f ca="1">IFERROR(__xludf.DUMMYFUNCTION("""COMPUTED_VALUE"""),"")</f>
        <v/>
      </c>
    </row>
    <row r="910" spans="1:6" ht="12.75">
      <c r="A910" t="str">
        <f ca="1">IFERROR(__xludf.DUMMYFUNCTION("""COMPUTED_VALUE"""),"")</f>
        <v/>
      </c>
      <c r="B910" t="str">
        <f ca="1">IFERROR(__xludf.DUMMYFUNCTION("""COMPUTED_VALUE"""),"")</f>
        <v/>
      </c>
      <c r="C910" t="str">
        <f ca="1">IFERROR(__xludf.DUMMYFUNCTION("""COMPUTED_VALUE"""),"")</f>
        <v/>
      </c>
      <c r="D910" t="str">
        <f ca="1">IFERROR(__xludf.DUMMYFUNCTION("""COMPUTED_VALUE"""),"")</f>
        <v/>
      </c>
      <c r="E910" t="str">
        <f ca="1">IFERROR(__xludf.DUMMYFUNCTION("""COMPUTED_VALUE"""),"")</f>
        <v/>
      </c>
      <c r="F910" t="str">
        <f ca="1">IFERROR(__xludf.DUMMYFUNCTION("""COMPUTED_VALUE"""),"")</f>
        <v/>
      </c>
    </row>
    <row r="911" spans="1:6" ht="12.75">
      <c r="A911" t="str">
        <f ca="1">IFERROR(__xludf.DUMMYFUNCTION("""COMPUTED_VALUE"""),"")</f>
        <v/>
      </c>
      <c r="B911" t="str">
        <f ca="1">IFERROR(__xludf.DUMMYFUNCTION("""COMPUTED_VALUE"""),"")</f>
        <v/>
      </c>
      <c r="C911" t="str">
        <f ca="1">IFERROR(__xludf.DUMMYFUNCTION("""COMPUTED_VALUE"""),"")</f>
        <v/>
      </c>
      <c r="D911" t="str">
        <f ca="1">IFERROR(__xludf.DUMMYFUNCTION("""COMPUTED_VALUE"""),"")</f>
        <v/>
      </c>
      <c r="E911" t="str">
        <f ca="1">IFERROR(__xludf.DUMMYFUNCTION("""COMPUTED_VALUE"""),"")</f>
        <v/>
      </c>
      <c r="F911" t="str">
        <f ca="1">IFERROR(__xludf.DUMMYFUNCTION("""COMPUTED_VALUE"""),"")</f>
        <v/>
      </c>
    </row>
    <row r="912" spans="1:6" ht="12.75">
      <c r="A912" t="str">
        <f ca="1">IFERROR(__xludf.DUMMYFUNCTION("""COMPUTED_VALUE"""),"")</f>
        <v/>
      </c>
      <c r="B912" t="str">
        <f ca="1">IFERROR(__xludf.DUMMYFUNCTION("""COMPUTED_VALUE"""),"")</f>
        <v/>
      </c>
      <c r="C912" t="str">
        <f ca="1">IFERROR(__xludf.DUMMYFUNCTION("""COMPUTED_VALUE"""),"")</f>
        <v/>
      </c>
      <c r="D912" t="str">
        <f ca="1">IFERROR(__xludf.DUMMYFUNCTION("""COMPUTED_VALUE"""),"")</f>
        <v/>
      </c>
      <c r="E912" t="str">
        <f ca="1">IFERROR(__xludf.DUMMYFUNCTION("""COMPUTED_VALUE"""),"")</f>
        <v/>
      </c>
      <c r="F912" t="str">
        <f ca="1">IFERROR(__xludf.DUMMYFUNCTION("""COMPUTED_VALUE"""),"")</f>
        <v/>
      </c>
    </row>
    <row r="913" spans="1:6" ht="12.75">
      <c r="A913" t="str">
        <f ca="1">IFERROR(__xludf.DUMMYFUNCTION("""COMPUTED_VALUE"""),"")</f>
        <v/>
      </c>
      <c r="B913" t="str">
        <f ca="1">IFERROR(__xludf.DUMMYFUNCTION("""COMPUTED_VALUE"""),"")</f>
        <v/>
      </c>
      <c r="C913" t="str">
        <f ca="1">IFERROR(__xludf.DUMMYFUNCTION("""COMPUTED_VALUE"""),"")</f>
        <v/>
      </c>
      <c r="D913" t="str">
        <f ca="1">IFERROR(__xludf.DUMMYFUNCTION("""COMPUTED_VALUE"""),"")</f>
        <v/>
      </c>
      <c r="E913" t="str">
        <f ca="1">IFERROR(__xludf.DUMMYFUNCTION("""COMPUTED_VALUE"""),"")</f>
        <v/>
      </c>
      <c r="F913" t="str">
        <f ca="1">IFERROR(__xludf.DUMMYFUNCTION("""COMPUTED_VALUE"""),"")</f>
        <v/>
      </c>
    </row>
    <row r="914" spans="1:6" ht="12.75">
      <c r="A914" t="str">
        <f ca="1">IFERROR(__xludf.DUMMYFUNCTION("""COMPUTED_VALUE"""),"")</f>
        <v/>
      </c>
      <c r="B914" t="str">
        <f ca="1">IFERROR(__xludf.DUMMYFUNCTION("""COMPUTED_VALUE"""),"")</f>
        <v/>
      </c>
      <c r="C914" t="str">
        <f ca="1">IFERROR(__xludf.DUMMYFUNCTION("""COMPUTED_VALUE"""),"")</f>
        <v/>
      </c>
      <c r="D914" t="str">
        <f ca="1">IFERROR(__xludf.DUMMYFUNCTION("""COMPUTED_VALUE"""),"")</f>
        <v/>
      </c>
      <c r="E914" t="str">
        <f ca="1">IFERROR(__xludf.DUMMYFUNCTION("""COMPUTED_VALUE"""),"")</f>
        <v/>
      </c>
      <c r="F914" t="str">
        <f ca="1">IFERROR(__xludf.DUMMYFUNCTION("""COMPUTED_VALUE"""),"")</f>
        <v/>
      </c>
    </row>
    <row r="915" spans="1:6" ht="12.75">
      <c r="A915" t="str">
        <f ca="1">IFERROR(__xludf.DUMMYFUNCTION("""COMPUTED_VALUE"""),"")</f>
        <v/>
      </c>
      <c r="B915" t="str">
        <f ca="1">IFERROR(__xludf.DUMMYFUNCTION("""COMPUTED_VALUE"""),"")</f>
        <v/>
      </c>
      <c r="C915" t="str">
        <f ca="1">IFERROR(__xludf.DUMMYFUNCTION("""COMPUTED_VALUE"""),"")</f>
        <v/>
      </c>
      <c r="D915" t="str">
        <f ca="1">IFERROR(__xludf.DUMMYFUNCTION("""COMPUTED_VALUE"""),"")</f>
        <v/>
      </c>
      <c r="E915" t="str">
        <f ca="1">IFERROR(__xludf.DUMMYFUNCTION("""COMPUTED_VALUE"""),"")</f>
        <v/>
      </c>
      <c r="F915" t="str">
        <f ca="1">IFERROR(__xludf.DUMMYFUNCTION("""COMPUTED_VALUE"""),"")</f>
        <v/>
      </c>
    </row>
    <row r="916" spans="1:6" ht="12.75">
      <c r="A916" t="str">
        <f ca="1">IFERROR(__xludf.DUMMYFUNCTION("""COMPUTED_VALUE"""),"")</f>
        <v/>
      </c>
      <c r="B916" t="str">
        <f ca="1">IFERROR(__xludf.DUMMYFUNCTION("""COMPUTED_VALUE"""),"")</f>
        <v/>
      </c>
      <c r="C916" t="str">
        <f ca="1">IFERROR(__xludf.DUMMYFUNCTION("""COMPUTED_VALUE"""),"")</f>
        <v/>
      </c>
      <c r="D916" t="str">
        <f ca="1">IFERROR(__xludf.DUMMYFUNCTION("""COMPUTED_VALUE"""),"")</f>
        <v/>
      </c>
      <c r="E916" t="str">
        <f ca="1">IFERROR(__xludf.DUMMYFUNCTION("""COMPUTED_VALUE"""),"")</f>
        <v/>
      </c>
      <c r="F916" t="str">
        <f ca="1">IFERROR(__xludf.DUMMYFUNCTION("""COMPUTED_VALUE"""),"")</f>
        <v/>
      </c>
    </row>
    <row r="917" spans="1:6" ht="12.75">
      <c r="A917" t="str">
        <f ca="1">IFERROR(__xludf.DUMMYFUNCTION("""COMPUTED_VALUE"""),"")</f>
        <v/>
      </c>
      <c r="B917" t="str">
        <f ca="1">IFERROR(__xludf.DUMMYFUNCTION("""COMPUTED_VALUE"""),"")</f>
        <v/>
      </c>
      <c r="C917" t="str">
        <f ca="1">IFERROR(__xludf.DUMMYFUNCTION("""COMPUTED_VALUE"""),"")</f>
        <v/>
      </c>
      <c r="D917" t="str">
        <f ca="1">IFERROR(__xludf.DUMMYFUNCTION("""COMPUTED_VALUE"""),"")</f>
        <v/>
      </c>
      <c r="E917" t="str">
        <f ca="1">IFERROR(__xludf.DUMMYFUNCTION("""COMPUTED_VALUE"""),"")</f>
        <v/>
      </c>
      <c r="F917" t="str">
        <f ca="1">IFERROR(__xludf.DUMMYFUNCTION("""COMPUTED_VALUE"""),"")</f>
        <v/>
      </c>
    </row>
    <row r="918" spans="1:6" ht="12.75">
      <c r="A918" t="str">
        <f ca="1">IFERROR(__xludf.DUMMYFUNCTION("""COMPUTED_VALUE"""),"")</f>
        <v/>
      </c>
      <c r="B918" t="str">
        <f ca="1">IFERROR(__xludf.DUMMYFUNCTION("""COMPUTED_VALUE"""),"")</f>
        <v/>
      </c>
      <c r="C918" t="str">
        <f ca="1">IFERROR(__xludf.DUMMYFUNCTION("""COMPUTED_VALUE"""),"")</f>
        <v/>
      </c>
      <c r="D918" t="str">
        <f ca="1">IFERROR(__xludf.DUMMYFUNCTION("""COMPUTED_VALUE"""),"")</f>
        <v/>
      </c>
      <c r="E918" t="str">
        <f ca="1">IFERROR(__xludf.DUMMYFUNCTION("""COMPUTED_VALUE"""),"")</f>
        <v/>
      </c>
      <c r="F918" t="str">
        <f ca="1">IFERROR(__xludf.DUMMYFUNCTION("""COMPUTED_VALUE"""),"")</f>
        <v/>
      </c>
    </row>
    <row r="919" spans="1:6" ht="12.75">
      <c r="A919" t="str">
        <f ca="1">IFERROR(__xludf.DUMMYFUNCTION("""COMPUTED_VALUE"""),"")</f>
        <v/>
      </c>
      <c r="B919" t="str">
        <f ca="1">IFERROR(__xludf.DUMMYFUNCTION("""COMPUTED_VALUE"""),"")</f>
        <v/>
      </c>
      <c r="C919" t="str">
        <f ca="1">IFERROR(__xludf.DUMMYFUNCTION("""COMPUTED_VALUE"""),"")</f>
        <v/>
      </c>
      <c r="D919" t="str">
        <f ca="1">IFERROR(__xludf.DUMMYFUNCTION("""COMPUTED_VALUE"""),"")</f>
        <v/>
      </c>
      <c r="E919" t="str">
        <f ca="1">IFERROR(__xludf.DUMMYFUNCTION("""COMPUTED_VALUE"""),"")</f>
        <v/>
      </c>
      <c r="F919" t="str">
        <f ca="1">IFERROR(__xludf.DUMMYFUNCTION("""COMPUTED_VALUE"""),"")</f>
        <v/>
      </c>
    </row>
    <row r="920" spans="1:6" ht="12.75">
      <c r="A920" t="str">
        <f ca="1">IFERROR(__xludf.DUMMYFUNCTION("""COMPUTED_VALUE"""),"")</f>
        <v/>
      </c>
      <c r="B920" t="str">
        <f ca="1">IFERROR(__xludf.DUMMYFUNCTION("""COMPUTED_VALUE"""),"")</f>
        <v/>
      </c>
      <c r="C920" t="str">
        <f ca="1">IFERROR(__xludf.DUMMYFUNCTION("""COMPUTED_VALUE"""),"")</f>
        <v/>
      </c>
      <c r="D920" t="str">
        <f ca="1">IFERROR(__xludf.DUMMYFUNCTION("""COMPUTED_VALUE"""),"")</f>
        <v/>
      </c>
      <c r="E920" t="str">
        <f ca="1">IFERROR(__xludf.DUMMYFUNCTION("""COMPUTED_VALUE"""),"")</f>
        <v/>
      </c>
      <c r="F920" t="str">
        <f ca="1">IFERROR(__xludf.DUMMYFUNCTION("""COMPUTED_VALUE"""),"")</f>
        <v/>
      </c>
    </row>
    <row r="921" spans="1:6" ht="12.75">
      <c r="A921" t="str">
        <f ca="1">IFERROR(__xludf.DUMMYFUNCTION("""COMPUTED_VALUE"""),"")</f>
        <v/>
      </c>
      <c r="B921" t="str">
        <f ca="1">IFERROR(__xludf.DUMMYFUNCTION("""COMPUTED_VALUE"""),"")</f>
        <v/>
      </c>
      <c r="C921" t="str">
        <f ca="1">IFERROR(__xludf.DUMMYFUNCTION("""COMPUTED_VALUE"""),"")</f>
        <v/>
      </c>
      <c r="D921" t="str">
        <f ca="1">IFERROR(__xludf.DUMMYFUNCTION("""COMPUTED_VALUE"""),"")</f>
        <v/>
      </c>
      <c r="E921" t="str">
        <f ca="1">IFERROR(__xludf.DUMMYFUNCTION("""COMPUTED_VALUE"""),"")</f>
        <v/>
      </c>
      <c r="F921" t="str">
        <f ca="1">IFERROR(__xludf.DUMMYFUNCTION("""COMPUTED_VALUE"""),"")</f>
        <v/>
      </c>
    </row>
    <row r="922" spans="1:6" ht="12.75">
      <c r="A922" t="str">
        <f ca="1">IFERROR(__xludf.DUMMYFUNCTION("""COMPUTED_VALUE"""),"")</f>
        <v/>
      </c>
      <c r="B922" t="str">
        <f ca="1">IFERROR(__xludf.DUMMYFUNCTION("""COMPUTED_VALUE"""),"")</f>
        <v/>
      </c>
      <c r="C922" t="str">
        <f ca="1">IFERROR(__xludf.DUMMYFUNCTION("""COMPUTED_VALUE"""),"")</f>
        <v/>
      </c>
      <c r="D922" t="str">
        <f ca="1">IFERROR(__xludf.DUMMYFUNCTION("""COMPUTED_VALUE"""),"")</f>
        <v/>
      </c>
      <c r="E922" t="str">
        <f ca="1">IFERROR(__xludf.DUMMYFUNCTION("""COMPUTED_VALUE"""),"")</f>
        <v/>
      </c>
      <c r="F922" t="str">
        <f ca="1">IFERROR(__xludf.DUMMYFUNCTION("""COMPUTED_VALUE"""),"")</f>
        <v/>
      </c>
    </row>
    <row r="923" spans="1:6" ht="12.75">
      <c r="A923" t="str">
        <f ca="1">IFERROR(__xludf.DUMMYFUNCTION("""COMPUTED_VALUE"""),"")</f>
        <v/>
      </c>
      <c r="B923" t="str">
        <f ca="1">IFERROR(__xludf.DUMMYFUNCTION("""COMPUTED_VALUE"""),"")</f>
        <v/>
      </c>
      <c r="C923" t="str">
        <f ca="1">IFERROR(__xludf.DUMMYFUNCTION("""COMPUTED_VALUE"""),"")</f>
        <v/>
      </c>
      <c r="D923" t="str">
        <f ca="1">IFERROR(__xludf.DUMMYFUNCTION("""COMPUTED_VALUE"""),"")</f>
        <v/>
      </c>
      <c r="E923" t="str">
        <f ca="1">IFERROR(__xludf.DUMMYFUNCTION("""COMPUTED_VALUE"""),"")</f>
        <v/>
      </c>
      <c r="F923" t="str">
        <f ca="1">IFERROR(__xludf.DUMMYFUNCTION("""COMPUTED_VALUE"""),"")</f>
        <v/>
      </c>
    </row>
    <row r="924" spans="1:6" ht="12.75">
      <c r="A924" t="str">
        <f ca="1">IFERROR(__xludf.DUMMYFUNCTION("""COMPUTED_VALUE"""),"")</f>
        <v/>
      </c>
      <c r="B924" t="str">
        <f ca="1">IFERROR(__xludf.DUMMYFUNCTION("""COMPUTED_VALUE"""),"")</f>
        <v/>
      </c>
      <c r="C924" t="str">
        <f ca="1">IFERROR(__xludf.DUMMYFUNCTION("""COMPUTED_VALUE"""),"")</f>
        <v/>
      </c>
      <c r="D924" t="str">
        <f ca="1">IFERROR(__xludf.DUMMYFUNCTION("""COMPUTED_VALUE"""),"")</f>
        <v/>
      </c>
      <c r="E924" t="str">
        <f ca="1">IFERROR(__xludf.DUMMYFUNCTION("""COMPUTED_VALUE"""),"")</f>
        <v/>
      </c>
      <c r="F924" t="str">
        <f ca="1">IFERROR(__xludf.DUMMYFUNCTION("""COMPUTED_VALUE"""),"")</f>
        <v/>
      </c>
    </row>
    <row r="925" spans="1:6" ht="12.75">
      <c r="A925" t="str">
        <f ca="1">IFERROR(__xludf.DUMMYFUNCTION("""COMPUTED_VALUE"""),"")</f>
        <v/>
      </c>
      <c r="B925" t="str">
        <f ca="1">IFERROR(__xludf.DUMMYFUNCTION("""COMPUTED_VALUE"""),"")</f>
        <v/>
      </c>
      <c r="C925" t="str">
        <f ca="1">IFERROR(__xludf.DUMMYFUNCTION("""COMPUTED_VALUE"""),"")</f>
        <v/>
      </c>
      <c r="D925" t="str">
        <f ca="1">IFERROR(__xludf.DUMMYFUNCTION("""COMPUTED_VALUE"""),"")</f>
        <v/>
      </c>
      <c r="E925" t="str">
        <f ca="1">IFERROR(__xludf.DUMMYFUNCTION("""COMPUTED_VALUE"""),"")</f>
        <v/>
      </c>
      <c r="F925" t="str">
        <f ca="1">IFERROR(__xludf.DUMMYFUNCTION("""COMPUTED_VALUE"""),"")</f>
        <v/>
      </c>
    </row>
    <row r="926" spans="1:6" ht="12.75">
      <c r="A926" t="str">
        <f ca="1">IFERROR(__xludf.DUMMYFUNCTION("""COMPUTED_VALUE"""),"")</f>
        <v/>
      </c>
      <c r="B926" t="str">
        <f ca="1">IFERROR(__xludf.DUMMYFUNCTION("""COMPUTED_VALUE"""),"")</f>
        <v/>
      </c>
      <c r="C926" t="str">
        <f ca="1">IFERROR(__xludf.DUMMYFUNCTION("""COMPUTED_VALUE"""),"")</f>
        <v/>
      </c>
      <c r="D926" t="str">
        <f ca="1">IFERROR(__xludf.DUMMYFUNCTION("""COMPUTED_VALUE"""),"")</f>
        <v/>
      </c>
      <c r="E926" t="str">
        <f ca="1">IFERROR(__xludf.DUMMYFUNCTION("""COMPUTED_VALUE"""),"")</f>
        <v/>
      </c>
      <c r="F926" t="str">
        <f ca="1">IFERROR(__xludf.DUMMYFUNCTION("""COMPUTED_VALUE"""),"")</f>
        <v/>
      </c>
    </row>
    <row r="927" spans="1:6" ht="12.75">
      <c r="A927" t="str">
        <f ca="1">IFERROR(__xludf.DUMMYFUNCTION("""COMPUTED_VALUE"""),"")</f>
        <v/>
      </c>
      <c r="B927" t="str">
        <f ca="1">IFERROR(__xludf.DUMMYFUNCTION("""COMPUTED_VALUE"""),"")</f>
        <v/>
      </c>
      <c r="C927" t="str">
        <f ca="1">IFERROR(__xludf.DUMMYFUNCTION("""COMPUTED_VALUE"""),"")</f>
        <v/>
      </c>
      <c r="D927" t="str">
        <f ca="1">IFERROR(__xludf.DUMMYFUNCTION("""COMPUTED_VALUE"""),"")</f>
        <v/>
      </c>
      <c r="E927" t="str">
        <f ca="1">IFERROR(__xludf.DUMMYFUNCTION("""COMPUTED_VALUE"""),"")</f>
        <v/>
      </c>
      <c r="F927" t="str">
        <f ca="1">IFERROR(__xludf.DUMMYFUNCTION("""COMPUTED_VALUE"""),"")</f>
        <v/>
      </c>
    </row>
    <row r="928" spans="1:6" ht="12.75">
      <c r="A928" t="str">
        <f ca="1">IFERROR(__xludf.DUMMYFUNCTION("""COMPUTED_VALUE"""),"")</f>
        <v/>
      </c>
      <c r="B928" t="str">
        <f ca="1">IFERROR(__xludf.DUMMYFUNCTION("""COMPUTED_VALUE"""),"")</f>
        <v/>
      </c>
      <c r="C928" t="str">
        <f ca="1">IFERROR(__xludf.DUMMYFUNCTION("""COMPUTED_VALUE"""),"")</f>
        <v/>
      </c>
      <c r="D928" t="str">
        <f ca="1">IFERROR(__xludf.DUMMYFUNCTION("""COMPUTED_VALUE"""),"")</f>
        <v/>
      </c>
      <c r="E928" t="str">
        <f ca="1">IFERROR(__xludf.DUMMYFUNCTION("""COMPUTED_VALUE"""),"")</f>
        <v/>
      </c>
      <c r="F928" t="str">
        <f ca="1">IFERROR(__xludf.DUMMYFUNCTION("""COMPUTED_VALUE"""),"")</f>
        <v/>
      </c>
    </row>
    <row r="929" spans="1:6" ht="12.75">
      <c r="A929" t="str">
        <f ca="1">IFERROR(__xludf.DUMMYFUNCTION("""COMPUTED_VALUE"""),"")</f>
        <v/>
      </c>
      <c r="B929" t="str">
        <f ca="1">IFERROR(__xludf.DUMMYFUNCTION("""COMPUTED_VALUE"""),"")</f>
        <v/>
      </c>
      <c r="C929" t="str">
        <f ca="1">IFERROR(__xludf.DUMMYFUNCTION("""COMPUTED_VALUE"""),"")</f>
        <v/>
      </c>
      <c r="D929" t="str">
        <f ca="1">IFERROR(__xludf.DUMMYFUNCTION("""COMPUTED_VALUE"""),"")</f>
        <v/>
      </c>
      <c r="E929" t="str">
        <f ca="1">IFERROR(__xludf.DUMMYFUNCTION("""COMPUTED_VALUE"""),"")</f>
        <v/>
      </c>
      <c r="F929" t="str">
        <f ca="1">IFERROR(__xludf.DUMMYFUNCTION("""COMPUTED_VALUE"""),"")</f>
        <v/>
      </c>
    </row>
    <row r="930" spans="1:6" ht="12.75">
      <c r="A930" t="str">
        <f ca="1">IFERROR(__xludf.DUMMYFUNCTION("""COMPUTED_VALUE"""),"")</f>
        <v/>
      </c>
      <c r="B930" t="str">
        <f ca="1">IFERROR(__xludf.DUMMYFUNCTION("""COMPUTED_VALUE"""),"")</f>
        <v/>
      </c>
      <c r="C930" t="str">
        <f ca="1">IFERROR(__xludf.DUMMYFUNCTION("""COMPUTED_VALUE"""),"")</f>
        <v/>
      </c>
      <c r="D930" t="str">
        <f ca="1">IFERROR(__xludf.DUMMYFUNCTION("""COMPUTED_VALUE"""),"")</f>
        <v/>
      </c>
      <c r="E930" t="str">
        <f ca="1">IFERROR(__xludf.DUMMYFUNCTION("""COMPUTED_VALUE"""),"")</f>
        <v/>
      </c>
      <c r="F930" t="str">
        <f ca="1">IFERROR(__xludf.DUMMYFUNCTION("""COMPUTED_VALUE"""),"")</f>
        <v/>
      </c>
    </row>
    <row r="931" spans="1:6" ht="12.75">
      <c r="A931" t="str">
        <f ca="1">IFERROR(__xludf.DUMMYFUNCTION("""COMPUTED_VALUE"""),"")</f>
        <v/>
      </c>
      <c r="B931" t="str">
        <f ca="1">IFERROR(__xludf.DUMMYFUNCTION("""COMPUTED_VALUE"""),"")</f>
        <v/>
      </c>
      <c r="C931" t="str">
        <f ca="1">IFERROR(__xludf.DUMMYFUNCTION("""COMPUTED_VALUE"""),"")</f>
        <v/>
      </c>
      <c r="D931" t="str">
        <f ca="1">IFERROR(__xludf.DUMMYFUNCTION("""COMPUTED_VALUE"""),"")</f>
        <v/>
      </c>
      <c r="E931" t="str">
        <f ca="1">IFERROR(__xludf.DUMMYFUNCTION("""COMPUTED_VALUE"""),"")</f>
        <v/>
      </c>
      <c r="F931" t="str">
        <f ca="1">IFERROR(__xludf.DUMMYFUNCTION("""COMPUTED_VALUE"""),"")</f>
        <v/>
      </c>
    </row>
    <row r="932" spans="1:6" ht="12.75">
      <c r="A932" t="str">
        <f ca="1">IFERROR(__xludf.DUMMYFUNCTION("""COMPUTED_VALUE"""),"")</f>
        <v/>
      </c>
      <c r="B932" t="str">
        <f ca="1">IFERROR(__xludf.DUMMYFUNCTION("""COMPUTED_VALUE"""),"")</f>
        <v/>
      </c>
      <c r="C932" t="str">
        <f ca="1">IFERROR(__xludf.DUMMYFUNCTION("""COMPUTED_VALUE"""),"")</f>
        <v/>
      </c>
      <c r="D932" t="str">
        <f ca="1">IFERROR(__xludf.DUMMYFUNCTION("""COMPUTED_VALUE"""),"")</f>
        <v/>
      </c>
      <c r="E932" t="str">
        <f ca="1">IFERROR(__xludf.DUMMYFUNCTION("""COMPUTED_VALUE"""),"")</f>
        <v/>
      </c>
      <c r="F932" t="str">
        <f ca="1">IFERROR(__xludf.DUMMYFUNCTION("""COMPUTED_VALUE"""),"")</f>
        <v/>
      </c>
    </row>
    <row r="933" spans="1:6" ht="12.75">
      <c r="A933" t="str">
        <f ca="1">IFERROR(__xludf.DUMMYFUNCTION("""COMPUTED_VALUE"""),"")</f>
        <v/>
      </c>
      <c r="B933" t="str">
        <f ca="1">IFERROR(__xludf.DUMMYFUNCTION("""COMPUTED_VALUE"""),"")</f>
        <v/>
      </c>
      <c r="C933" t="str">
        <f ca="1">IFERROR(__xludf.DUMMYFUNCTION("""COMPUTED_VALUE"""),"")</f>
        <v/>
      </c>
      <c r="D933" t="str">
        <f ca="1">IFERROR(__xludf.DUMMYFUNCTION("""COMPUTED_VALUE"""),"")</f>
        <v/>
      </c>
      <c r="E933" t="str">
        <f ca="1">IFERROR(__xludf.DUMMYFUNCTION("""COMPUTED_VALUE"""),"")</f>
        <v/>
      </c>
      <c r="F933" t="str">
        <f ca="1">IFERROR(__xludf.DUMMYFUNCTION("""COMPUTED_VALUE"""),"")</f>
        <v/>
      </c>
    </row>
    <row r="934" spans="1:6" ht="12.75">
      <c r="A934" t="str">
        <f ca="1">IFERROR(__xludf.DUMMYFUNCTION("""COMPUTED_VALUE"""),"")</f>
        <v/>
      </c>
      <c r="B934" t="str">
        <f ca="1">IFERROR(__xludf.DUMMYFUNCTION("""COMPUTED_VALUE"""),"")</f>
        <v/>
      </c>
      <c r="C934" t="str">
        <f ca="1">IFERROR(__xludf.DUMMYFUNCTION("""COMPUTED_VALUE"""),"")</f>
        <v/>
      </c>
      <c r="D934" t="str">
        <f ca="1">IFERROR(__xludf.DUMMYFUNCTION("""COMPUTED_VALUE"""),"")</f>
        <v/>
      </c>
      <c r="E934" t="str">
        <f ca="1">IFERROR(__xludf.DUMMYFUNCTION("""COMPUTED_VALUE"""),"")</f>
        <v/>
      </c>
      <c r="F934" t="str">
        <f ca="1">IFERROR(__xludf.DUMMYFUNCTION("""COMPUTED_VALUE"""),"")</f>
        <v/>
      </c>
    </row>
    <row r="935" spans="1:6" ht="12.75">
      <c r="A935" t="str">
        <f ca="1">IFERROR(__xludf.DUMMYFUNCTION("""COMPUTED_VALUE"""),"")</f>
        <v/>
      </c>
      <c r="B935" t="str">
        <f ca="1">IFERROR(__xludf.DUMMYFUNCTION("""COMPUTED_VALUE"""),"")</f>
        <v/>
      </c>
      <c r="C935" t="str">
        <f ca="1">IFERROR(__xludf.DUMMYFUNCTION("""COMPUTED_VALUE"""),"")</f>
        <v/>
      </c>
      <c r="D935" t="str">
        <f ca="1">IFERROR(__xludf.DUMMYFUNCTION("""COMPUTED_VALUE"""),"")</f>
        <v/>
      </c>
      <c r="E935" t="str">
        <f ca="1">IFERROR(__xludf.DUMMYFUNCTION("""COMPUTED_VALUE"""),"")</f>
        <v/>
      </c>
      <c r="F935" t="str">
        <f ca="1">IFERROR(__xludf.DUMMYFUNCTION("""COMPUTED_VALUE"""),"")</f>
        <v/>
      </c>
    </row>
    <row r="936" spans="1:6" ht="12.75">
      <c r="A936" t="str">
        <f ca="1">IFERROR(__xludf.DUMMYFUNCTION("""COMPUTED_VALUE"""),"")</f>
        <v/>
      </c>
      <c r="B936" t="str">
        <f ca="1">IFERROR(__xludf.DUMMYFUNCTION("""COMPUTED_VALUE"""),"")</f>
        <v/>
      </c>
      <c r="C936" t="str">
        <f ca="1">IFERROR(__xludf.DUMMYFUNCTION("""COMPUTED_VALUE"""),"")</f>
        <v/>
      </c>
      <c r="D936" t="str">
        <f ca="1">IFERROR(__xludf.DUMMYFUNCTION("""COMPUTED_VALUE"""),"")</f>
        <v/>
      </c>
      <c r="E936" t="str">
        <f ca="1">IFERROR(__xludf.DUMMYFUNCTION("""COMPUTED_VALUE"""),"")</f>
        <v/>
      </c>
      <c r="F936" t="str">
        <f ca="1">IFERROR(__xludf.DUMMYFUNCTION("""COMPUTED_VALUE"""),"")</f>
        <v/>
      </c>
    </row>
    <row r="937" spans="1:6" ht="12.75">
      <c r="A937" t="str">
        <f ca="1">IFERROR(__xludf.DUMMYFUNCTION("""COMPUTED_VALUE"""),"")</f>
        <v/>
      </c>
      <c r="B937" t="str">
        <f ca="1">IFERROR(__xludf.DUMMYFUNCTION("""COMPUTED_VALUE"""),"")</f>
        <v/>
      </c>
      <c r="C937" t="str">
        <f ca="1">IFERROR(__xludf.DUMMYFUNCTION("""COMPUTED_VALUE"""),"")</f>
        <v/>
      </c>
      <c r="D937" t="str">
        <f ca="1">IFERROR(__xludf.DUMMYFUNCTION("""COMPUTED_VALUE"""),"")</f>
        <v/>
      </c>
      <c r="E937" t="str">
        <f ca="1">IFERROR(__xludf.DUMMYFUNCTION("""COMPUTED_VALUE"""),"")</f>
        <v/>
      </c>
      <c r="F937" t="str">
        <f ca="1">IFERROR(__xludf.DUMMYFUNCTION("""COMPUTED_VALUE"""),"")</f>
        <v/>
      </c>
    </row>
    <row r="938" spans="1:6" ht="12.75">
      <c r="A938" t="str">
        <f ca="1">IFERROR(__xludf.DUMMYFUNCTION("""COMPUTED_VALUE"""),"")</f>
        <v/>
      </c>
      <c r="B938" t="str">
        <f ca="1">IFERROR(__xludf.DUMMYFUNCTION("""COMPUTED_VALUE"""),"")</f>
        <v/>
      </c>
      <c r="C938" t="str">
        <f ca="1">IFERROR(__xludf.DUMMYFUNCTION("""COMPUTED_VALUE"""),"")</f>
        <v/>
      </c>
      <c r="D938" t="str">
        <f ca="1">IFERROR(__xludf.DUMMYFUNCTION("""COMPUTED_VALUE"""),"")</f>
        <v/>
      </c>
      <c r="E938" t="str">
        <f ca="1">IFERROR(__xludf.DUMMYFUNCTION("""COMPUTED_VALUE"""),"")</f>
        <v/>
      </c>
      <c r="F938" t="str">
        <f ca="1">IFERROR(__xludf.DUMMYFUNCTION("""COMPUTED_VALUE"""),"")</f>
        <v/>
      </c>
    </row>
    <row r="939" spans="1:6" ht="12.75">
      <c r="A939" t="str">
        <f ca="1">IFERROR(__xludf.DUMMYFUNCTION("""COMPUTED_VALUE"""),"")</f>
        <v/>
      </c>
      <c r="B939" t="str">
        <f ca="1">IFERROR(__xludf.DUMMYFUNCTION("""COMPUTED_VALUE"""),"")</f>
        <v/>
      </c>
      <c r="C939" t="str">
        <f ca="1">IFERROR(__xludf.DUMMYFUNCTION("""COMPUTED_VALUE"""),"")</f>
        <v/>
      </c>
      <c r="D939" t="str">
        <f ca="1">IFERROR(__xludf.DUMMYFUNCTION("""COMPUTED_VALUE"""),"")</f>
        <v/>
      </c>
      <c r="E939" t="str">
        <f ca="1">IFERROR(__xludf.DUMMYFUNCTION("""COMPUTED_VALUE"""),"")</f>
        <v/>
      </c>
      <c r="F939" t="str">
        <f ca="1">IFERROR(__xludf.DUMMYFUNCTION("""COMPUTED_VALUE"""),"")</f>
        <v/>
      </c>
    </row>
    <row r="940" spans="1:6" ht="12.75">
      <c r="A940" t="str">
        <f ca="1">IFERROR(__xludf.DUMMYFUNCTION("""COMPUTED_VALUE"""),"")</f>
        <v/>
      </c>
      <c r="B940" t="str">
        <f ca="1">IFERROR(__xludf.DUMMYFUNCTION("""COMPUTED_VALUE"""),"")</f>
        <v/>
      </c>
      <c r="C940" t="str">
        <f ca="1">IFERROR(__xludf.DUMMYFUNCTION("""COMPUTED_VALUE"""),"")</f>
        <v/>
      </c>
      <c r="D940" t="str">
        <f ca="1">IFERROR(__xludf.DUMMYFUNCTION("""COMPUTED_VALUE"""),"")</f>
        <v/>
      </c>
      <c r="E940" t="str">
        <f ca="1">IFERROR(__xludf.DUMMYFUNCTION("""COMPUTED_VALUE"""),"")</f>
        <v/>
      </c>
      <c r="F940" t="str">
        <f ca="1">IFERROR(__xludf.DUMMYFUNCTION("""COMPUTED_VALUE"""),"")</f>
        <v/>
      </c>
    </row>
    <row r="941" spans="1:6" ht="12.75">
      <c r="A941" t="str">
        <f ca="1">IFERROR(__xludf.DUMMYFUNCTION("""COMPUTED_VALUE"""),"")</f>
        <v/>
      </c>
      <c r="B941" t="str">
        <f ca="1">IFERROR(__xludf.DUMMYFUNCTION("""COMPUTED_VALUE"""),"")</f>
        <v/>
      </c>
      <c r="C941" t="str">
        <f ca="1">IFERROR(__xludf.DUMMYFUNCTION("""COMPUTED_VALUE"""),"")</f>
        <v/>
      </c>
      <c r="D941" t="str">
        <f ca="1">IFERROR(__xludf.DUMMYFUNCTION("""COMPUTED_VALUE"""),"")</f>
        <v/>
      </c>
      <c r="E941" t="str">
        <f ca="1">IFERROR(__xludf.DUMMYFUNCTION("""COMPUTED_VALUE"""),"")</f>
        <v/>
      </c>
      <c r="F941" t="str">
        <f ca="1">IFERROR(__xludf.DUMMYFUNCTION("""COMPUTED_VALUE"""),"")</f>
        <v/>
      </c>
    </row>
    <row r="942" spans="1:6" ht="12.75">
      <c r="A942" t="str">
        <f ca="1">IFERROR(__xludf.DUMMYFUNCTION("""COMPUTED_VALUE"""),"")</f>
        <v/>
      </c>
      <c r="B942" t="str">
        <f ca="1">IFERROR(__xludf.DUMMYFUNCTION("""COMPUTED_VALUE"""),"")</f>
        <v/>
      </c>
      <c r="C942" t="str">
        <f ca="1">IFERROR(__xludf.DUMMYFUNCTION("""COMPUTED_VALUE"""),"")</f>
        <v/>
      </c>
      <c r="D942" t="str">
        <f ca="1">IFERROR(__xludf.DUMMYFUNCTION("""COMPUTED_VALUE"""),"")</f>
        <v/>
      </c>
      <c r="E942" t="str">
        <f ca="1">IFERROR(__xludf.DUMMYFUNCTION("""COMPUTED_VALUE"""),"")</f>
        <v/>
      </c>
      <c r="F942" t="str">
        <f ca="1">IFERROR(__xludf.DUMMYFUNCTION("""COMPUTED_VALUE"""),"")</f>
        <v/>
      </c>
    </row>
    <row r="943" spans="1:6" ht="12.75">
      <c r="A943" t="str">
        <f ca="1">IFERROR(__xludf.DUMMYFUNCTION("""COMPUTED_VALUE"""),"")</f>
        <v/>
      </c>
      <c r="B943" t="str">
        <f ca="1">IFERROR(__xludf.DUMMYFUNCTION("""COMPUTED_VALUE"""),"")</f>
        <v/>
      </c>
      <c r="C943" t="str">
        <f ca="1">IFERROR(__xludf.DUMMYFUNCTION("""COMPUTED_VALUE"""),"")</f>
        <v/>
      </c>
      <c r="D943" t="str">
        <f ca="1">IFERROR(__xludf.DUMMYFUNCTION("""COMPUTED_VALUE"""),"")</f>
        <v/>
      </c>
      <c r="E943" t="str">
        <f ca="1">IFERROR(__xludf.DUMMYFUNCTION("""COMPUTED_VALUE"""),"")</f>
        <v/>
      </c>
      <c r="F943" t="str">
        <f ca="1">IFERROR(__xludf.DUMMYFUNCTION("""COMPUTED_VALUE"""),"")</f>
        <v/>
      </c>
    </row>
    <row r="944" spans="1:6" ht="12.75">
      <c r="A944" t="str">
        <f ca="1">IFERROR(__xludf.DUMMYFUNCTION("""COMPUTED_VALUE"""),"")</f>
        <v/>
      </c>
      <c r="B944" t="str">
        <f ca="1">IFERROR(__xludf.DUMMYFUNCTION("""COMPUTED_VALUE"""),"")</f>
        <v/>
      </c>
      <c r="C944" t="str">
        <f ca="1">IFERROR(__xludf.DUMMYFUNCTION("""COMPUTED_VALUE"""),"")</f>
        <v/>
      </c>
      <c r="D944" t="str">
        <f ca="1">IFERROR(__xludf.DUMMYFUNCTION("""COMPUTED_VALUE"""),"")</f>
        <v/>
      </c>
      <c r="E944" t="str">
        <f ca="1">IFERROR(__xludf.DUMMYFUNCTION("""COMPUTED_VALUE"""),"")</f>
        <v/>
      </c>
      <c r="F944" t="str">
        <f ca="1">IFERROR(__xludf.DUMMYFUNCTION("""COMPUTED_VALUE"""),"")</f>
        <v/>
      </c>
    </row>
    <row r="945" spans="1:6" ht="12.75">
      <c r="A945" t="str">
        <f ca="1">IFERROR(__xludf.DUMMYFUNCTION("""COMPUTED_VALUE"""),"")</f>
        <v/>
      </c>
      <c r="B945" t="str">
        <f ca="1">IFERROR(__xludf.DUMMYFUNCTION("""COMPUTED_VALUE"""),"")</f>
        <v/>
      </c>
      <c r="C945" t="str">
        <f ca="1">IFERROR(__xludf.DUMMYFUNCTION("""COMPUTED_VALUE"""),"")</f>
        <v/>
      </c>
      <c r="D945" t="str">
        <f ca="1">IFERROR(__xludf.DUMMYFUNCTION("""COMPUTED_VALUE"""),"")</f>
        <v/>
      </c>
      <c r="E945" t="str">
        <f ca="1">IFERROR(__xludf.DUMMYFUNCTION("""COMPUTED_VALUE"""),"")</f>
        <v/>
      </c>
      <c r="F945" t="str">
        <f ca="1">IFERROR(__xludf.DUMMYFUNCTION("""COMPUTED_VALUE"""),"")</f>
        <v/>
      </c>
    </row>
    <row r="946" spans="1:6" ht="12.75">
      <c r="A946" t="str">
        <f ca="1">IFERROR(__xludf.DUMMYFUNCTION("""COMPUTED_VALUE"""),"")</f>
        <v/>
      </c>
      <c r="B946" t="str">
        <f ca="1">IFERROR(__xludf.DUMMYFUNCTION("""COMPUTED_VALUE"""),"")</f>
        <v/>
      </c>
      <c r="C946" t="str">
        <f ca="1">IFERROR(__xludf.DUMMYFUNCTION("""COMPUTED_VALUE"""),"")</f>
        <v/>
      </c>
      <c r="D946" t="str">
        <f ca="1">IFERROR(__xludf.DUMMYFUNCTION("""COMPUTED_VALUE"""),"")</f>
        <v/>
      </c>
      <c r="E946" t="str">
        <f ca="1">IFERROR(__xludf.DUMMYFUNCTION("""COMPUTED_VALUE"""),"")</f>
        <v/>
      </c>
      <c r="F946" t="str">
        <f ca="1">IFERROR(__xludf.DUMMYFUNCTION("""COMPUTED_VALUE"""),"")</f>
        <v/>
      </c>
    </row>
    <row r="947" spans="1:6" ht="12.75">
      <c r="A947" t="str">
        <f ca="1">IFERROR(__xludf.DUMMYFUNCTION("""COMPUTED_VALUE"""),"")</f>
        <v/>
      </c>
      <c r="B947" t="str">
        <f ca="1">IFERROR(__xludf.DUMMYFUNCTION("""COMPUTED_VALUE"""),"")</f>
        <v/>
      </c>
      <c r="C947" t="str">
        <f ca="1">IFERROR(__xludf.DUMMYFUNCTION("""COMPUTED_VALUE"""),"")</f>
        <v/>
      </c>
      <c r="D947" t="str">
        <f ca="1">IFERROR(__xludf.DUMMYFUNCTION("""COMPUTED_VALUE"""),"")</f>
        <v/>
      </c>
      <c r="E947" t="str">
        <f ca="1">IFERROR(__xludf.DUMMYFUNCTION("""COMPUTED_VALUE"""),"")</f>
        <v/>
      </c>
      <c r="F947" t="str">
        <f ca="1">IFERROR(__xludf.DUMMYFUNCTION("""COMPUTED_VALUE"""),"")</f>
        <v/>
      </c>
    </row>
    <row r="948" spans="1:6" ht="12.75">
      <c r="A948" t="str">
        <f ca="1">IFERROR(__xludf.DUMMYFUNCTION("""COMPUTED_VALUE"""),"")</f>
        <v/>
      </c>
      <c r="B948" t="str">
        <f ca="1">IFERROR(__xludf.DUMMYFUNCTION("""COMPUTED_VALUE"""),"")</f>
        <v/>
      </c>
      <c r="C948" t="str">
        <f ca="1">IFERROR(__xludf.DUMMYFUNCTION("""COMPUTED_VALUE"""),"")</f>
        <v/>
      </c>
      <c r="D948" t="str">
        <f ca="1">IFERROR(__xludf.DUMMYFUNCTION("""COMPUTED_VALUE"""),"")</f>
        <v/>
      </c>
      <c r="E948" t="str">
        <f ca="1">IFERROR(__xludf.DUMMYFUNCTION("""COMPUTED_VALUE"""),"")</f>
        <v/>
      </c>
      <c r="F948" t="str">
        <f ca="1">IFERROR(__xludf.DUMMYFUNCTION("""COMPUTED_VALUE"""),"")</f>
        <v/>
      </c>
    </row>
    <row r="949" spans="1:6" ht="12.75">
      <c r="A949" t="str">
        <f ca="1">IFERROR(__xludf.DUMMYFUNCTION("""COMPUTED_VALUE"""),"")</f>
        <v/>
      </c>
      <c r="B949" t="str">
        <f ca="1">IFERROR(__xludf.DUMMYFUNCTION("""COMPUTED_VALUE"""),"")</f>
        <v/>
      </c>
      <c r="C949" t="str">
        <f ca="1">IFERROR(__xludf.DUMMYFUNCTION("""COMPUTED_VALUE"""),"")</f>
        <v/>
      </c>
      <c r="D949" t="str">
        <f ca="1">IFERROR(__xludf.DUMMYFUNCTION("""COMPUTED_VALUE"""),"")</f>
        <v/>
      </c>
      <c r="E949" t="str">
        <f ca="1">IFERROR(__xludf.DUMMYFUNCTION("""COMPUTED_VALUE"""),"")</f>
        <v/>
      </c>
      <c r="F949" t="str">
        <f ca="1">IFERROR(__xludf.DUMMYFUNCTION("""COMPUTED_VALUE"""),"")</f>
        <v/>
      </c>
    </row>
    <row r="950" spans="1:6" ht="12.75">
      <c r="A950" t="str">
        <f ca="1">IFERROR(__xludf.DUMMYFUNCTION("""COMPUTED_VALUE"""),"")</f>
        <v/>
      </c>
      <c r="B950" t="str">
        <f ca="1">IFERROR(__xludf.DUMMYFUNCTION("""COMPUTED_VALUE"""),"")</f>
        <v/>
      </c>
      <c r="C950" t="str">
        <f ca="1">IFERROR(__xludf.DUMMYFUNCTION("""COMPUTED_VALUE"""),"")</f>
        <v/>
      </c>
      <c r="D950" t="str">
        <f ca="1">IFERROR(__xludf.DUMMYFUNCTION("""COMPUTED_VALUE"""),"")</f>
        <v/>
      </c>
      <c r="E950" t="str">
        <f ca="1">IFERROR(__xludf.DUMMYFUNCTION("""COMPUTED_VALUE"""),"")</f>
        <v/>
      </c>
      <c r="F950" t="str">
        <f ca="1">IFERROR(__xludf.DUMMYFUNCTION("""COMPUTED_VALUE"""),"")</f>
        <v/>
      </c>
    </row>
    <row r="951" spans="1:6" ht="12.75">
      <c r="A951" t="str">
        <f ca="1">IFERROR(__xludf.DUMMYFUNCTION("""COMPUTED_VALUE"""),"")</f>
        <v/>
      </c>
      <c r="B951" t="str">
        <f ca="1">IFERROR(__xludf.DUMMYFUNCTION("""COMPUTED_VALUE"""),"")</f>
        <v/>
      </c>
      <c r="C951" t="str">
        <f ca="1">IFERROR(__xludf.DUMMYFUNCTION("""COMPUTED_VALUE"""),"")</f>
        <v/>
      </c>
      <c r="D951" t="str">
        <f ca="1">IFERROR(__xludf.DUMMYFUNCTION("""COMPUTED_VALUE"""),"")</f>
        <v/>
      </c>
      <c r="E951" t="str">
        <f ca="1">IFERROR(__xludf.DUMMYFUNCTION("""COMPUTED_VALUE"""),"")</f>
        <v/>
      </c>
      <c r="F951" t="str">
        <f ca="1">IFERROR(__xludf.DUMMYFUNCTION("""COMPUTED_VALUE"""),"")</f>
        <v/>
      </c>
    </row>
    <row r="952" spans="1:6" ht="12.75">
      <c r="A952" t="str">
        <f ca="1">IFERROR(__xludf.DUMMYFUNCTION("""COMPUTED_VALUE"""),"")</f>
        <v/>
      </c>
      <c r="B952" t="str">
        <f ca="1">IFERROR(__xludf.DUMMYFUNCTION("""COMPUTED_VALUE"""),"")</f>
        <v/>
      </c>
      <c r="C952" t="str">
        <f ca="1">IFERROR(__xludf.DUMMYFUNCTION("""COMPUTED_VALUE"""),"")</f>
        <v/>
      </c>
      <c r="D952" t="str">
        <f ca="1">IFERROR(__xludf.DUMMYFUNCTION("""COMPUTED_VALUE"""),"")</f>
        <v/>
      </c>
      <c r="E952" t="str">
        <f ca="1">IFERROR(__xludf.DUMMYFUNCTION("""COMPUTED_VALUE"""),"")</f>
        <v/>
      </c>
      <c r="F952" t="str">
        <f ca="1">IFERROR(__xludf.DUMMYFUNCTION("""COMPUTED_VALUE"""),"")</f>
        <v/>
      </c>
    </row>
    <row r="953" spans="1:6" ht="12.75">
      <c r="A953" t="str">
        <f ca="1">IFERROR(__xludf.DUMMYFUNCTION("""COMPUTED_VALUE"""),"")</f>
        <v/>
      </c>
      <c r="B953" t="str">
        <f ca="1">IFERROR(__xludf.DUMMYFUNCTION("""COMPUTED_VALUE"""),"")</f>
        <v/>
      </c>
      <c r="C953" t="str">
        <f ca="1">IFERROR(__xludf.DUMMYFUNCTION("""COMPUTED_VALUE"""),"")</f>
        <v/>
      </c>
      <c r="D953" t="str">
        <f ca="1">IFERROR(__xludf.DUMMYFUNCTION("""COMPUTED_VALUE"""),"")</f>
        <v/>
      </c>
      <c r="E953" t="str">
        <f ca="1">IFERROR(__xludf.DUMMYFUNCTION("""COMPUTED_VALUE"""),"")</f>
        <v/>
      </c>
      <c r="F953" t="str">
        <f ca="1">IFERROR(__xludf.DUMMYFUNCTION("""COMPUTED_VALUE"""),"")</f>
        <v/>
      </c>
    </row>
    <row r="954" spans="1:6" ht="12.75">
      <c r="A954" t="str">
        <f ca="1">IFERROR(__xludf.DUMMYFUNCTION("""COMPUTED_VALUE"""),"")</f>
        <v/>
      </c>
      <c r="B954" t="str">
        <f ca="1">IFERROR(__xludf.DUMMYFUNCTION("""COMPUTED_VALUE"""),"")</f>
        <v/>
      </c>
      <c r="C954" t="str">
        <f ca="1">IFERROR(__xludf.DUMMYFUNCTION("""COMPUTED_VALUE"""),"")</f>
        <v/>
      </c>
      <c r="D954" t="str">
        <f ca="1">IFERROR(__xludf.DUMMYFUNCTION("""COMPUTED_VALUE"""),"")</f>
        <v/>
      </c>
      <c r="E954" t="str">
        <f ca="1">IFERROR(__xludf.DUMMYFUNCTION("""COMPUTED_VALUE"""),"")</f>
        <v/>
      </c>
      <c r="F954" t="str">
        <f ca="1">IFERROR(__xludf.DUMMYFUNCTION("""COMPUTED_VALUE"""),"")</f>
        <v/>
      </c>
    </row>
    <row r="955" spans="1:6" ht="12.75">
      <c r="A955" t="str">
        <f ca="1">IFERROR(__xludf.DUMMYFUNCTION("""COMPUTED_VALUE"""),"")</f>
        <v/>
      </c>
      <c r="B955" t="str">
        <f ca="1">IFERROR(__xludf.DUMMYFUNCTION("""COMPUTED_VALUE"""),"")</f>
        <v/>
      </c>
      <c r="C955" t="str">
        <f ca="1">IFERROR(__xludf.DUMMYFUNCTION("""COMPUTED_VALUE"""),"")</f>
        <v/>
      </c>
      <c r="D955" t="str">
        <f ca="1">IFERROR(__xludf.DUMMYFUNCTION("""COMPUTED_VALUE"""),"")</f>
        <v/>
      </c>
      <c r="E955" t="str">
        <f ca="1">IFERROR(__xludf.DUMMYFUNCTION("""COMPUTED_VALUE"""),"")</f>
        <v/>
      </c>
      <c r="F955" t="str">
        <f ca="1">IFERROR(__xludf.DUMMYFUNCTION("""COMPUTED_VALUE"""),"")</f>
        <v/>
      </c>
    </row>
    <row r="956" spans="1:6" ht="12.75">
      <c r="A956" t="str">
        <f ca="1">IFERROR(__xludf.DUMMYFUNCTION("""COMPUTED_VALUE"""),"")</f>
        <v/>
      </c>
      <c r="B956" t="str">
        <f ca="1">IFERROR(__xludf.DUMMYFUNCTION("""COMPUTED_VALUE"""),"")</f>
        <v/>
      </c>
      <c r="C956" t="str">
        <f ca="1">IFERROR(__xludf.DUMMYFUNCTION("""COMPUTED_VALUE"""),"")</f>
        <v/>
      </c>
      <c r="D956" t="str">
        <f ca="1">IFERROR(__xludf.DUMMYFUNCTION("""COMPUTED_VALUE"""),"")</f>
        <v/>
      </c>
      <c r="E956" t="str">
        <f ca="1">IFERROR(__xludf.DUMMYFUNCTION("""COMPUTED_VALUE"""),"")</f>
        <v/>
      </c>
      <c r="F956" t="str">
        <f ca="1">IFERROR(__xludf.DUMMYFUNCTION("""COMPUTED_VALUE"""),"")</f>
        <v/>
      </c>
    </row>
    <row r="957" spans="1:6" ht="12.75">
      <c r="A957" t="str">
        <f ca="1">IFERROR(__xludf.DUMMYFUNCTION("""COMPUTED_VALUE"""),"")</f>
        <v/>
      </c>
      <c r="B957" t="str">
        <f ca="1">IFERROR(__xludf.DUMMYFUNCTION("""COMPUTED_VALUE"""),"")</f>
        <v/>
      </c>
      <c r="C957" t="str">
        <f ca="1">IFERROR(__xludf.DUMMYFUNCTION("""COMPUTED_VALUE"""),"")</f>
        <v/>
      </c>
      <c r="D957" t="str">
        <f ca="1">IFERROR(__xludf.DUMMYFUNCTION("""COMPUTED_VALUE"""),"")</f>
        <v/>
      </c>
      <c r="E957" t="str">
        <f ca="1">IFERROR(__xludf.DUMMYFUNCTION("""COMPUTED_VALUE"""),"")</f>
        <v/>
      </c>
      <c r="F957" t="str">
        <f ca="1">IFERROR(__xludf.DUMMYFUNCTION("""COMPUTED_VALUE"""),"")</f>
        <v/>
      </c>
    </row>
    <row r="958" spans="1:6" ht="12.75">
      <c r="A958" t="str">
        <f ca="1">IFERROR(__xludf.DUMMYFUNCTION("""COMPUTED_VALUE"""),"")</f>
        <v/>
      </c>
      <c r="B958" t="str">
        <f ca="1">IFERROR(__xludf.DUMMYFUNCTION("""COMPUTED_VALUE"""),"")</f>
        <v/>
      </c>
      <c r="C958" t="str">
        <f ca="1">IFERROR(__xludf.DUMMYFUNCTION("""COMPUTED_VALUE"""),"")</f>
        <v/>
      </c>
      <c r="D958" t="str">
        <f ca="1">IFERROR(__xludf.DUMMYFUNCTION("""COMPUTED_VALUE"""),"")</f>
        <v/>
      </c>
      <c r="E958" t="str">
        <f ca="1">IFERROR(__xludf.DUMMYFUNCTION("""COMPUTED_VALUE"""),"")</f>
        <v/>
      </c>
      <c r="F958" t="str">
        <f ca="1">IFERROR(__xludf.DUMMYFUNCTION("""COMPUTED_VALUE"""),"")</f>
        <v/>
      </c>
    </row>
    <row r="959" spans="1:6" ht="12.75">
      <c r="A959" t="str">
        <f ca="1">IFERROR(__xludf.DUMMYFUNCTION("""COMPUTED_VALUE"""),"")</f>
        <v/>
      </c>
      <c r="B959" t="str">
        <f ca="1">IFERROR(__xludf.DUMMYFUNCTION("""COMPUTED_VALUE"""),"")</f>
        <v/>
      </c>
      <c r="C959" t="str">
        <f ca="1">IFERROR(__xludf.DUMMYFUNCTION("""COMPUTED_VALUE"""),"")</f>
        <v/>
      </c>
      <c r="D959" t="str">
        <f ca="1">IFERROR(__xludf.DUMMYFUNCTION("""COMPUTED_VALUE"""),"")</f>
        <v/>
      </c>
      <c r="E959" t="str">
        <f ca="1">IFERROR(__xludf.DUMMYFUNCTION("""COMPUTED_VALUE"""),"")</f>
        <v/>
      </c>
      <c r="F959" t="str">
        <f ca="1">IFERROR(__xludf.DUMMYFUNCTION("""COMPUTED_VALUE"""),"")</f>
        <v/>
      </c>
    </row>
    <row r="960" spans="1:6" ht="12.75">
      <c r="A960" t="str">
        <f ca="1">IFERROR(__xludf.DUMMYFUNCTION("""COMPUTED_VALUE"""),"")</f>
        <v/>
      </c>
      <c r="B960" t="str">
        <f ca="1">IFERROR(__xludf.DUMMYFUNCTION("""COMPUTED_VALUE"""),"")</f>
        <v/>
      </c>
      <c r="C960" t="str">
        <f ca="1">IFERROR(__xludf.DUMMYFUNCTION("""COMPUTED_VALUE"""),"")</f>
        <v/>
      </c>
      <c r="D960" t="str">
        <f ca="1">IFERROR(__xludf.DUMMYFUNCTION("""COMPUTED_VALUE"""),"")</f>
        <v/>
      </c>
      <c r="E960" t="str">
        <f ca="1">IFERROR(__xludf.DUMMYFUNCTION("""COMPUTED_VALUE"""),"")</f>
        <v/>
      </c>
      <c r="F960" t="str">
        <f ca="1">IFERROR(__xludf.DUMMYFUNCTION("""COMPUTED_VALUE"""),"")</f>
        <v/>
      </c>
    </row>
    <row r="961" spans="1:6" ht="12.75">
      <c r="A961" t="str">
        <f ca="1">IFERROR(__xludf.DUMMYFUNCTION("""COMPUTED_VALUE"""),"")</f>
        <v/>
      </c>
      <c r="B961" t="str">
        <f ca="1">IFERROR(__xludf.DUMMYFUNCTION("""COMPUTED_VALUE"""),"")</f>
        <v/>
      </c>
      <c r="C961" t="str">
        <f ca="1">IFERROR(__xludf.DUMMYFUNCTION("""COMPUTED_VALUE"""),"")</f>
        <v/>
      </c>
      <c r="D961" t="str">
        <f ca="1">IFERROR(__xludf.DUMMYFUNCTION("""COMPUTED_VALUE"""),"")</f>
        <v/>
      </c>
      <c r="E961" t="str">
        <f ca="1">IFERROR(__xludf.DUMMYFUNCTION("""COMPUTED_VALUE"""),"")</f>
        <v/>
      </c>
      <c r="F961" t="str">
        <f ca="1">IFERROR(__xludf.DUMMYFUNCTION("""COMPUTED_VALUE"""),"")</f>
        <v/>
      </c>
    </row>
    <row r="962" spans="1:6" ht="12.75">
      <c r="A962" t="str">
        <f ca="1">IFERROR(__xludf.DUMMYFUNCTION("""COMPUTED_VALUE"""),"")</f>
        <v/>
      </c>
      <c r="B962" t="str">
        <f ca="1">IFERROR(__xludf.DUMMYFUNCTION("""COMPUTED_VALUE"""),"")</f>
        <v/>
      </c>
      <c r="C962" t="str">
        <f ca="1">IFERROR(__xludf.DUMMYFUNCTION("""COMPUTED_VALUE"""),"")</f>
        <v/>
      </c>
      <c r="D962" t="str">
        <f ca="1">IFERROR(__xludf.DUMMYFUNCTION("""COMPUTED_VALUE"""),"")</f>
        <v/>
      </c>
      <c r="E962" t="str">
        <f ca="1">IFERROR(__xludf.DUMMYFUNCTION("""COMPUTED_VALUE"""),"")</f>
        <v/>
      </c>
      <c r="F962" t="str">
        <f ca="1">IFERROR(__xludf.DUMMYFUNCTION("""COMPUTED_VALUE"""),"")</f>
        <v/>
      </c>
    </row>
    <row r="963" spans="1:6" ht="12.75">
      <c r="A963" t="str">
        <f ca="1">IFERROR(__xludf.DUMMYFUNCTION("""COMPUTED_VALUE"""),"")</f>
        <v/>
      </c>
      <c r="B963" t="str">
        <f ca="1">IFERROR(__xludf.DUMMYFUNCTION("""COMPUTED_VALUE"""),"")</f>
        <v/>
      </c>
      <c r="C963" t="str">
        <f ca="1">IFERROR(__xludf.DUMMYFUNCTION("""COMPUTED_VALUE"""),"")</f>
        <v/>
      </c>
      <c r="D963" t="str">
        <f ca="1">IFERROR(__xludf.DUMMYFUNCTION("""COMPUTED_VALUE"""),"")</f>
        <v/>
      </c>
      <c r="E963" t="str">
        <f ca="1">IFERROR(__xludf.DUMMYFUNCTION("""COMPUTED_VALUE"""),"")</f>
        <v/>
      </c>
      <c r="F963" t="str">
        <f ca="1">IFERROR(__xludf.DUMMYFUNCTION("""COMPUTED_VALUE"""),"")</f>
        <v/>
      </c>
    </row>
    <row r="964" spans="1:6" ht="12.75">
      <c r="A964" t="str">
        <f ca="1">IFERROR(__xludf.DUMMYFUNCTION("""COMPUTED_VALUE"""),"")</f>
        <v/>
      </c>
      <c r="B964" t="str">
        <f ca="1">IFERROR(__xludf.DUMMYFUNCTION("""COMPUTED_VALUE"""),"")</f>
        <v/>
      </c>
      <c r="C964" t="str">
        <f ca="1">IFERROR(__xludf.DUMMYFUNCTION("""COMPUTED_VALUE"""),"")</f>
        <v/>
      </c>
      <c r="D964" t="str">
        <f ca="1">IFERROR(__xludf.DUMMYFUNCTION("""COMPUTED_VALUE"""),"")</f>
        <v/>
      </c>
      <c r="E964" t="str">
        <f ca="1">IFERROR(__xludf.DUMMYFUNCTION("""COMPUTED_VALUE"""),"")</f>
        <v/>
      </c>
      <c r="F964" t="str">
        <f ca="1">IFERROR(__xludf.DUMMYFUNCTION("""COMPUTED_VALUE"""),"")</f>
        <v/>
      </c>
    </row>
    <row r="965" spans="1:6" ht="12.75">
      <c r="A965" t="str">
        <f ca="1">IFERROR(__xludf.DUMMYFUNCTION("""COMPUTED_VALUE"""),"")</f>
        <v/>
      </c>
      <c r="B965" t="str">
        <f ca="1">IFERROR(__xludf.DUMMYFUNCTION("""COMPUTED_VALUE"""),"")</f>
        <v/>
      </c>
      <c r="C965" t="str">
        <f ca="1">IFERROR(__xludf.DUMMYFUNCTION("""COMPUTED_VALUE"""),"")</f>
        <v/>
      </c>
      <c r="D965" t="str">
        <f ca="1">IFERROR(__xludf.DUMMYFUNCTION("""COMPUTED_VALUE"""),"")</f>
        <v/>
      </c>
      <c r="E965" t="str">
        <f ca="1">IFERROR(__xludf.DUMMYFUNCTION("""COMPUTED_VALUE"""),"")</f>
        <v/>
      </c>
      <c r="F965" t="str">
        <f ca="1">IFERROR(__xludf.DUMMYFUNCTION("""COMPUTED_VALUE"""),"")</f>
        <v/>
      </c>
    </row>
    <row r="966" spans="1:6" ht="12.75">
      <c r="A966" t="str">
        <f ca="1">IFERROR(__xludf.DUMMYFUNCTION("""COMPUTED_VALUE"""),"")</f>
        <v/>
      </c>
      <c r="B966" t="str">
        <f ca="1">IFERROR(__xludf.DUMMYFUNCTION("""COMPUTED_VALUE"""),"")</f>
        <v/>
      </c>
      <c r="C966" t="str">
        <f ca="1">IFERROR(__xludf.DUMMYFUNCTION("""COMPUTED_VALUE"""),"")</f>
        <v/>
      </c>
      <c r="D966" t="str">
        <f ca="1">IFERROR(__xludf.DUMMYFUNCTION("""COMPUTED_VALUE"""),"")</f>
        <v/>
      </c>
      <c r="E966" t="str">
        <f ca="1">IFERROR(__xludf.DUMMYFUNCTION("""COMPUTED_VALUE"""),"")</f>
        <v/>
      </c>
      <c r="F966" t="str">
        <f ca="1">IFERROR(__xludf.DUMMYFUNCTION("""COMPUTED_VALUE"""),"")</f>
        <v/>
      </c>
    </row>
    <row r="967" spans="1:6" ht="12.75">
      <c r="A967" t="str">
        <f ca="1">IFERROR(__xludf.DUMMYFUNCTION("""COMPUTED_VALUE"""),"")</f>
        <v/>
      </c>
      <c r="B967" t="str">
        <f ca="1">IFERROR(__xludf.DUMMYFUNCTION("""COMPUTED_VALUE"""),"")</f>
        <v/>
      </c>
      <c r="C967" t="str">
        <f ca="1">IFERROR(__xludf.DUMMYFUNCTION("""COMPUTED_VALUE"""),"")</f>
        <v/>
      </c>
      <c r="D967" t="str">
        <f ca="1">IFERROR(__xludf.DUMMYFUNCTION("""COMPUTED_VALUE"""),"")</f>
        <v/>
      </c>
      <c r="E967" t="str">
        <f ca="1">IFERROR(__xludf.DUMMYFUNCTION("""COMPUTED_VALUE"""),"")</f>
        <v/>
      </c>
      <c r="F967" t="str">
        <f ca="1">IFERROR(__xludf.DUMMYFUNCTION("""COMPUTED_VALUE"""),"")</f>
        <v/>
      </c>
    </row>
    <row r="968" spans="1:6" ht="12.75">
      <c r="A968" t="str">
        <f ca="1">IFERROR(__xludf.DUMMYFUNCTION("""COMPUTED_VALUE"""),"")</f>
        <v/>
      </c>
      <c r="B968" t="str">
        <f ca="1">IFERROR(__xludf.DUMMYFUNCTION("""COMPUTED_VALUE"""),"")</f>
        <v/>
      </c>
      <c r="C968" t="str">
        <f ca="1">IFERROR(__xludf.DUMMYFUNCTION("""COMPUTED_VALUE"""),"")</f>
        <v/>
      </c>
      <c r="D968" t="str">
        <f ca="1">IFERROR(__xludf.DUMMYFUNCTION("""COMPUTED_VALUE"""),"")</f>
        <v/>
      </c>
      <c r="E968" t="str">
        <f ca="1">IFERROR(__xludf.DUMMYFUNCTION("""COMPUTED_VALUE"""),"")</f>
        <v/>
      </c>
      <c r="F968" t="str">
        <f ca="1">IFERROR(__xludf.DUMMYFUNCTION("""COMPUTED_VALUE"""),"")</f>
        <v/>
      </c>
    </row>
    <row r="969" spans="1:6" ht="12.75">
      <c r="A969" t="str">
        <f ca="1">IFERROR(__xludf.DUMMYFUNCTION("""COMPUTED_VALUE"""),"")</f>
        <v/>
      </c>
      <c r="B969" t="str">
        <f ca="1">IFERROR(__xludf.DUMMYFUNCTION("""COMPUTED_VALUE"""),"")</f>
        <v/>
      </c>
      <c r="C969" t="str">
        <f ca="1">IFERROR(__xludf.DUMMYFUNCTION("""COMPUTED_VALUE"""),"")</f>
        <v/>
      </c>
      <c r="D969" t="str">
        <f ca="1">IFERROR(__xludf.DUMMYFUNCTION("""COMPUTED_VALUE"""),"")</f>
        <v/>
      </c>
      <c r="E969" t="str">
        <f ca="1">IFERROR(__xludf.DUMMYFUNCTION("""COMPUTED_VALUE"""),"")</f>
        <v/>
      </c>
      <c r="F969" t="str">
        <f ca="1">IFERROR(__xludf.DUMMYFUNCTION("""COMPUTED_VALUE"""),"")</f>
        <v/>
      </c>
    </row>
    <row r="970" spans="1:6" ht="12.75">
      <c r="A970" t="str">
        <f ca="1">IFERROR(__xludf.DUMMYFUNCTION("""COMPUTED_VALUE"""),"")</f>
        <v/>
      </c>
      <c r="B970" t="str">
        <f ca="1">IFERROR(__xludf.DUMMYFUNCTION("""COMPUTED_VALUE"""),"")</f>
        <v/>
      </c>
      <c r="C970" t="str">
        <f ca="1">IFERROR(__xludf.DUMMYFUNCTION("""COMPUTED_VALUE"""),"")</f>
        <v/>
      </c>
      <c r="D970" t="str">
        <f ca="1">IFERROR(__xludf.DUMMYFUNCTION("""COMPUTED_VALUE"""),"")</f>
        <v/>
      </c>
      <c r="E970" t="str">
        <f ca="1">IFERROR(__xludf.DUMMYFUNCTION("""COMPUTED_VALUE"""),"")</f>
        <v/>
      </c>
      <c r="F970" t="str">
        <f ca="1">IFERROR(__xludf.DUMMYFUNCTION("""COMPUTED_VALUE"""),"")</f>
        <v/>
      </c>
    </row>
    <row r="971" spans="1:6" ht="12.75">
      <c r="A971" t="str">
        <f ca="1">IFERROR(__xludf.DUMMYFUNCTION("""COMPUTED_VALUE"""),"")</f>
        <v/>
      </c>
      <c r="B971" t="str">
        <f ca="1">IFERROR(__xludf.DUMMYFUNCTION("""COMPUTED_VALUE"""),"")</f>
        <v/>
      </c>
      <c r="C971" t="str">
        <f ca="1">IFERROR(__xludf.DUMMYFUNCTION("""COMPUTED_VALUE"""),"")</f>
        <v/>
      </c>
      <c r="D971" t="str">
        <f ca="1">IFERROR(__xludf.DUMMYFUNCTION("""COMPUTED_VALUE"""),"")</f>
        <v/>
      </c>
      <c r="E971" t="str">
        <f ca="1">IFERROR(__xludf.DUMMYFUNCTION("""COMPUTED_VALUE"""),"")</f>
        <v/>
      </c>
      <c r="F971" t="str">
        <f ca="1">IFERROR(__xludf.DUMMYFUNCTION("""COMPUTED_VALUE"""),"")</f>
        <v/>
      </c>
    </row>
    <row r="972" spans="1:6" ht="12.75">
      <c r="A972" t="str">
        <f ca="1">IFERROR(__xludf.DUMMYFUNCTION("""COMPUTED_VALUE"""),"")</f>
        <v/>
      </c>
      <c r="B972" t="str">
        <f ca="1">IFERROR(__xludf.DUMMYFUNCTION("""COMPUTED_VALUE"""),"")</f>
        <v/>
      </c>
      <c r="C972" t="str">
        <f ca="1">IFERROR(__xludf.DUMMYFUNCTION("""COMPUTED_VALUE"""),"")</f>
        <v/>
      </c>
      <c r="D972" t="str">
        <f ca="1">IFERROR(__xludf.DUMMYFUNCTION("""COMPUTED_VALUE"""),"")</f>
        <v/>
      </c>
      <c r="E972" t="str">
        <f ca="1">IFERROR(__xludf.DUMMYFUNCTION("""COMPUTED_VALUE"""),"")</f>
        <v/>
      </c>
      <c r="F972" t="str">
        <f ca="1">IFERROR(__xludf.DUMMYFUNCTION("""COMPUTED_VALUE"""),"")</f>
        <v/>
      </c>
    </row>
    <row r="973" spans="1:6" ht="12.75">
      <c r="A973" t="str">
        <f ca="1">IFERROR(__xludf.DUMMYFUNCTION("""COMPUTED_VALUE"""),"")</f>
        <v/>
      </c>
      <c r="B973" t="str">
        <f ca="1">IFERROR(__xludf.DUMMYFUNCTION("""COMPUTED_VALUE"""),"")</f>
        <v/>
      </c>
      <c r="C973" t="str">
        <f ca="1">IFERROR(__xludf.DUMMYFUNCTION("""COMPUTED_VALUE"""),"")</f>
        <v/>
      </c>
      <c r="D973" t="str">
        <f ca="1">IFERROR(__xludf.DUMMYFUNCTION("""COMPUTED_VALUE"""),"")</f>
        <v/>
      </c>
      <c r="E973" t="str">
        <f ca="1">IFERROR(__xludf.DUMMYFUNCTION("""COMPUTED_VALUE"""),"")</f>
        <v/>
      </c>
      <c r="F973" t="str">
        <f ca="1">IFERROR(__xludf.DUMMYFUNCTION("""COMPUTED_VALUE"""),"")</f>
        <v/>
      </c>
    </row>
    <row r="974" spans="1:6" ht="12.75">
      <c r="A974" t="str">
        <f ca="1">IFERROR(__xludf.DUMMYFUNCTION("""COMPUTED_VALUE"""),"")</f>
        <v/>
      </c>
      <c r="B974" t="str">
        <f ca="1">IFERROR(__xludf.DUMMYFUNCTION("""COMPUTED_VALUE"""),"")</f>
        <v/>
      </c>
      <c r="C974" t="str">
        <f ca="1">IFERROR(__xludf.DUMMYFUNCTION("""COMPUTED_VALUE"""),"")</f>
        <v/>
      </c>
      <c r="D974" t="str">
        <f ca="1">IFERROR(__xludf.DUMMYFUNCTION("""COMPUTED_VALUE"""),"")</f>
        <v/>
      </c>
      <c r="E974" t="str">
        <f ca="1">IFERROR(__xludf.DUMMYFUNCTION("""COMPUTED_VALUE"""),"")</f>
        <v/>
      </c>
      <c r="F974" t="str">
        <f ca="1">IFERROR(__xludf.DUMMYFUNCTION("""COMPUTED_VALUE"""),"")</f>
        <v/>
      </c>
    </row>
    <row r="975" spans="1:6" ht="12.75">
      <c r="A975" t="str">
        <f ca="1">IFERROR(__xludf.DUMMYFUNCTION("""COMPUTED_VALUE"""),"")</f>
        <v/>
      </c>
      <c r="B975" t="str">
        <f ca="1">IFERROR(__xludf.DUMMYFUNCTION("""COMPUTED_VALUE"""),"")</f>
        <v/>
      </c>
      <c r="C975" t="str">
        <f ca="1">IFERROR(__xludf.DUMMYFUNCTION("""COMPUTED_VALUE"""),"")</f>
        <v/>
      </c>
      <c r="D975" t="str">
        <f ca="1">IFERROR(__xludf.DUMMYFUNCTION("""COMPUTED_VALUE"""),"")</f>
        <v/>
      </c>
      <c r="E975" t="str">
        <f ca="1">IFERROR(__xludf.DUMMYFUNCTION("""COMPUTED_VALUE"""),"")</f>
        <v/>
      </c>
      <c r="F975" t="str">
        <f ca="1">IFERROR(__xludf.DUMMYFUNCTION("""COMPUTED_VALUE"""),"")</f>
        <v/>
      </c>
    </row>
    <row r="976" spans="1:6" ht="12.75">
      <c r="A976" t="str">
        <f ca="1">IFERROR(__xludf.DUMMYFUNCTION("""COMPUTED_VALUE"""),"")</f>
        <v/>
      </c>
      <c r="B976" t="str">
        <f ca="1">IFERROR(__xludf.DUMMYFUNCTION("""COMPUTED_VALUE"""),"")</f>
        <v/>
      </c>
      <c r="C976" t="str">
        <f ca="1">IFERROR(__xludf.DUMMYFUNCTION("""COMPUTED_VALUE"""),"")</f>
        <v/>
      </c>
      <c r="D976" t="str">
        <f ca="1">IFERROR(__xludf.DUMMYFUNCTION("""COMPUTED_VALUE"""),"")</f>
        <v/>
      </c>
      <c r="E976" t="str">
        <f ca="1">IFERROR(__xludf.DUMMYFUNCTION("""COMPUTED_VALUE"""),"")</f>
        <v/>
      </c>
      <c r="F976" t="str">
        <f ca="1">IFERROR(__xludf.DUMMYFUNCTION("""COMPUTED_VALUE"""),"")</f>
        <v/>
      </c>
    </row>
    <row r="977" spans="1:6" ht="12.75">
      <c r="A977" t="str">
        <f ca="1">IFERROR(__xludf.DUMMYFUNCTION("""COMPUTED_VALUE"""),"")</f>
        <v/>
      </c>
      <c r="B977" t="str">
        <f ca="1">IFERROR(__xludf.DUMMYFUNCTION("""COMPUTED_VALUE"""),"")</f>
        <v/>
      </c>
      <c r="C977" t="str">
        <f ca="1">IFERROR(__xludf.DUMMYFUNCTION("""COMPUTED_VALUE"""),"")</f>
        <v/>
      </c>
      <c r="D977" t="str">
        <f ca="1">IFERROR(__xludf.DUMMYFUNCTION("""COMPUTED_VALUE"""),"")</f>
        <v/>
      </c>
      <c r="E977" t="str">
        <f ca="1">IFERROR(__xludf.DUMMYFUNCTION("""COMPUTED_VALUE"""),"")</f>
        <v/>
      </c>
      <c r="F977" t="str">
        <f ca="1">IFERROR(__xludf.DUMMYFUNCTION("""COMPUTED_VALUE"""),"")</f>
        <v/>
      </c>
    </row>
    <row r="978" spans="1:6" ht="12.75">
      <c r="A978" t="str">
        <f ca="1">IFERROR(__xludf.DUMMYFUNCTION("""COMPUTED_VALUE"""),"")</f>
        <v/>
      </c>
      <c r="B978" t="str">
        <f ca="1">IFERROR(__xludf.DUMMYFUNCTION("""COMPUTED_VALUE"""),"")</f>
        <v/>
      </c>
      <c r="C978" t="str">
        <f ca="1">IFERROR(__xludf.DUMMYFUNCTION("""COMPUTED_VALUE"""),"")</f>
        <v/>
      </c>
      <c r="D978" t="str">
        <f ca="1">IFERROR(__xludf.DUMMYFUNCTION("""COMPUTED_VALUE"""),"")</f>
        <v/>
      </c>
      <c r="E978" t="str">
        <f ca="1">IFERROR(__xludf.DUMMYFUNCTION("""COMPUTED_VALUE"""),"")</f>
        <v/>
      </c>
      <c r="F978" t="str">
        <f ca="1">IFERROR(__xludf.DUMMYFUNCTION("""COMPUTED_VALUE"""),"")</f>
        <v/>
      </c>
    </row>
    <row r="979" spans="1:6" ht="12.75">
      <c r="A979" t="str">
        <f ca="1">IFERROR(__xludf.DUMMYFUNCTION("""COMPUTED_VALUE"""),"")</f>
        <v/>
      </c>
      <c r="B979" t="str">
        <f ca="1">IFERROR(__xludf.DUMMYFUNCTION("""COMPUTED_VALUE"""),"")</f>
        <v/>
      </c>
      <c r="C979" t="str">
        <f ca="1">IFERROR(__xludf.DUMMYFUNCTION("""COMPUTED_VALUE"""),"")</f>
        <v/>
      </c>
      <c r="D979" t="str">
        <f ca="1">IFERROR(__xludf.DUMMYFUNCTION("""COMPUTED_VALUE"""),"")</f>
        <v/>
      </c>
      <c r="E979" t="str">
        <f ca="1">IFERROR(__xludf.DUMMYFUNCTION("""COMPUTED_VALUE"""),"")</f>
        <v/>
      </c>
      <c r="F979" t="str">
        <f ca="1">IFERROR(__xludf.DUMMYFUNCTION("""COMPUTED_VALUE"""),"")</f>
        <v/>
      </c>
    </row>
    <row r="980" spans="1:6" ht="12.75">
      <c r="A980" t="str">
        <f ca="1">IFERROR(__xludf.DUMMYFUNCTION("""COMPUTED_VALUE"""),"")</f>
        <v/>
      </c>
      <c r="B980" t="str">
        <f ca="1">IFERROR(__xludf.DUMMYFUNCTION("""COMPUTED_VALUE"""),"")</f>
        <v/>
      </c>
      <c r="C980" t="str">
        <f ca="1">IFERROR(__xludf.DUMMYFUNCTION("""COMPUTED_VALUE"""),"")</f>
        <v/>
      </c>
      <c r="D980" t="str">
        <f ca="1">IFERROR(__xludf.DUMMYFUNCTION("""COMPUTED_VALUE"""),"")</f>
        <v/>
      </c>
      <c r="E980" t="str">
        <f ca="1">IFERROR(__xludf.DUMMYFUNCTION("""COMPUTED_VALUE"""),"")</f>
        <v/>
      </c>
      <c r="F980" t="str">
        <f ca="1">IFERROR(__xludf.DUMMYFUNCTION("""COMPUTED_VALUE"""),"")</f>
        <v/>
      </c>
    </row>
    <row r="981" spans="1:6" ht="12.75">
      <c r="A981" t="str">
        <f ca="1">IFERROR(__xludf.DUMMYFUNCTION("""COMPUTED_VALUE"""),"")</f>
        <v/>
      </c>
      <c r="B981" t="str">
        <f ca="1">IFERROR(__xludf.DUMMYFUNCTION("""COMPUTED_VALUE"""),"")</f>
        <v/>
      </c>
      <c r="C981" t="str">
        <f ca="1">IFERROR(__xludf.DUMMYFUNCTION("""COMPUTED_VALUE"""),"")</f>
        <v/>
      </c>
      <c r="D981" t="str">
        <f ca="1">IFERROR(__xludf.DUMMYFUNCTION("""COMPUTED_VALUE"""),"")</f>
        <v/>
      </c>
      <c r="E981" t="str">
        <f ca="1">IFERROR(__xludf.DUMMYFUNCTION("""COMPUTED_VALUE"""),"")</f>
        <v/>
      </c>
      <c r="F981" t="str">
        <f ca="1">IFERROR(__xludf.DUMMYFUNCTION("""COMPUTED_VALUE"""),"")</f>
        <v/>
      </c>
    </row>
    <row r="982" spans="1:6" ht="12.75">
      <c r="A982" t="str">
        <f ca="1">IFERROR(__xludf.DUMMYFUNCTION("""COMPUTED_VALUE"""),"")</f>
        <v/>
      </c>
      <c r="B982" t="str">
        <f ca="1">IFERROR(__xludf.DUMMYFUNCTION("""COMPUTED_VALUE"""),"")</f>
        <v/>
      </c>
      <c r="C982" t="str">
        <f ca="1">IFERROR(__xludf.DUMMYFUNCTION("""COMPUTED_VALUE"""),"")</f>
        <v/>
      </c>
      <c r="D982" t="str">
        <f ca="1">IFERROR(__xludf.DUMMYFUNCTION("""COMPUTED_VALUE"""),"")</f>
        <v/>
      </c>
      <c r="E982" t="str">
        <f ca="1">IFERROR(__xludf.DUMMYFUNCTION("""COMPUTED_VALUE"""),"")</f>
        <v/>
      </c>
      <c r="F982" t="str">
        <f ca="1">IFERROR(__xludf.DUMMYFUNCTION("""COMPUTED_VALUE"""),"")</f>
        <v/>
      </c>
    </row>
    <row r="983" spans="1:6" ht="12.75">
      <c r="A983" t="str">
        <f ca="1">IFERROR(__xludf.DUMMYFUNCTION("""COMPUTED_VALUE"""),"")</f>
        <v/>
      </c>
      <c r="B983" t="str">
        <f ca="1">IFERROR(__xludf.DUMMYFUNCTION("""COMPUTED_VALUE"""),"")</f>
        <v/>
      </c>
      <c r="C983" t="str">
        <f ca="1">IFERROR(__xludf.DUMMYFUNCTION("""COMPUTED_VALUE"""),"")</f>
        <v/>
      </c>
      <c r="D983" t="str">
        <f ca="1">IFERROR(__xludf.DUMMYFUNCTION("""COMPUTED_VALUE"""),"")</f>
        <v/>
      </c>
      <c r="E983" t="str">
        <f ca="1">IFERROR(__xludf.DUMMYFUNCTION("""COMPUTED_VALUE"""),"")</f>
        <v/>
      </c>
      <c r="F983" t="str">
        <f ca="1">IFERROR(__xludf.DUMMYFUNCTION("""COMPUTED_VALUE"""),"")</f>
        <v/>
      </c>
    </row>
    <row r="984" spans="1:6" ht="12.75">
      <c r="A984" t="str">
        <f ca="1">IFERROR(__xludf.DUMMYFUNCTION("""COMPUTED_VALUE"""),"")</f>
        <v/>
      </c>
      <c r="B984" t="str">
        <f ca="1">IFERROR(__xludf.DUMMYFUNCTION("""COMPUTED_VALUE"""),"")</f>
        <v/>
      </c>
      <c r="C984" t="str">
        <f ca="1">IFERROR(__xludf.DUMMYFUNCTION("""COMPUTED_VALUE"""),"")</f>
        <v/>
      </c>
      <c r="D984" t="str">
        <f ca="1">IFERROR(__xludf.DUMMYFUNCTION("""COMPUTED_VALUE"""),"")</f>
        <v/>
      </c>
      <c r="E984" t="str">
        <f ca="1">IFERROR(__xludf.DUMMYFUNCTION("""COMPUTED_VALUE"""),"")</f>
        <v/>
      </c>
      <c r="F984" t="str">
        <f ca="1">IFERROR(__xludf.DUMMYFUNCTION("""COMPUTED_VALUE"""),"")</f>
        <v/>
      </c>
    </row>
    <row r="985" spans="1:6" ht="12.75">
      <c r="A985" t="str">
        <f ca="1">IFERROR(__xludf.DUMMYFUNCTION("""COMPUTED_VALUE"""),"")</f>
        <v/>
      </c>
      <c r="B985" t="str">
        <f ca="1">IFERROR(__xludf.DUMMYFUNCTION("""COMPUTED_VALUE"""),"")</f>
        <v/>
      </c>
      <c r="C985" t="str">
        <f ca="1">IFERROR(__xludf.DUMMYFUNCTION("""COMPUTED_VALUE"""),"")</f>
        <v/>
      </c>
      <c r="D985" t="str">
        <f ca="1">IFERROR(__xludf.DUMMYFUNCTION("""COMPUTED_VALUE"""),"")</f>
        <v/>
      </c>
      <c r="E985" t="str">
        <f ca="1">IFERROR(__xludf.DUMMYFUNCTION("""COMPUTED_VALUE"""),"")</f>
        <v/>
      </c>
      <c r="F985" t="str">
        <f ca="1">IFERROR(__xludf.DUMMYFUNCTION("""COMPUTED_VALUE"""),"")</f>
        <v/>
      </c>
    </row>
    <row r="986" spans="1:6" ht="12.75">
      <c r="A986" t="str">
        <f ca="1">IFERROR(__xludf.DUMMYFUNCTION("""COMPUTED_VALUE"""),"")</f>
        <v/>
      </c>
      <c r="B986" t="str">
        <f ca="1">IFERROR(__xludf.DUMMYFUNCTION("""COMPUTED_VALUE"""),"")</f>
        <v/>
      </c>
      <c r="C986" t="str">
        <f ca="1">IFERROR(__xludf.DUMMYFUNCTION("""COMPUTED_VALUE"""),"")</f>
        <v/>
      </c>
      <c r="D986" t="str">
        <f ca="1">IFERROR(__xludf.DUMMYFUNCTION("""COMPUTED_VALUE"""),"")</f>
        <v/>
      </c>
      <c r="E986" t="str">
        <f ca="1">IFERROR(__xludf.DUMMYFUNCTION("""COMPUTED_VALUE"""),"")</f>
        <v/>
      </c>
      <c r="F986" t="str">
        <f ca="1">IFERROR(__xludf.DUMMYFUNCTION("""COMPUTED_VALUE"""),"")</f>
        <v/>
      </c>
    </row>
    <row r="987" spans="1:6" ht="12.75">
      <c r="A987" t="str">
        <f ca="1">IFERROR(__xludf.DUMMYFUNCTION("""COMPUTED_VALUE"""),"")</f>
        <v/>
      </c>
      <c r="B987" t="str">
        <f ca="1">IFERROR(__xludf.DUMMYFUNCTION("""COMPUTED_VALUE"""),"")</f>
        <v/>
      </c>
      <c r="C987" t="str">
        <f ca="1">IFERROR(__xludf.DUMMYFUNCTION("""COMPUTED_VALUE"""),"")</f>
        <v/>
      </c>
      <c r="D987" t="str">
        <f ca="1">IFERROR(__xludf.DUMMYFUNCTION("""COMPUTED_VALUE"""),"")</f>
        <v/>
      </c>
      <c r="E987" t="str">
        <f ca="1">IFERROR(__xludf.DUMMYFUNCTION("""COMPUTED_VALUE"""),"")</f>
        <v/>
      </c>
      <c r="F987" t="str">
        <f ca="1">IFERROR(__xludf.DUMMYFUNCTION("""COMPUTED_VALUE"""),"")</f>
        <v/>
      </c>
    </row>
    <row r="988" spans="1:6" ht="12.75">
      <c r="A988" t="str">
        <f ca="1">IFERROR(__xludf.DUMMYFUNCTION("""COMPUTED_VALUE"""),"")</f>
        <v/>
      </c>
      <c r="B988" t="str">
        <f ca="1">IFERROR(__xludf.DUMMYFUNCTION("""COMPUTED_VALUE"""),"")</f>
        <v/>
      </c>
      <c r="C988" t="str">
        <f ca="1">IFERROR(__xludf.DUMMYFUNCTION("""COMPUTED_VALUE"""),"")</f>
        <v/>
      </c>
      <c r="D988" t="str">
        <f ca="1">IFERROR(__xludf.DUMMYFUNCTION("""COMPUTED_VALUE"""),"")</f>
        <v/>
      </c>
      <c r="E988" t="str">
        <f ca="1">IFERROR(__xludf.DUMMYFUNCTION("""COMPUTED_VALUE"""),"")</f>
        <v/>
      </c>
      <c r="F988" t="str">
        <f ca="1">IFERROR(__xludf.DUMMYFUNCTION("""COMPUTED_VALUE"""),"")</f>
        <v/>
      </c>
    </row>
    <row r="989" spans="1:6" ht="12.75">
      <c r="A989" t="str">
        <f ca="1">IFERROR(__xludf.DUMMYFUNCTION("""COMPUTED_VALUE"""),"")</f>
        <v/>
      </c>
      <c r="B989" t="str">
        <f ca="1">IFERROR(__xludf.DUMMYFUNCTION("""COMPUTED_VALUE"""),"")</f>
        <v/>
      </c>
      <c r="C989" t="str">
        <f ca="1">IFERROR(__xludf.DUMMYFUNCTION("""COMPUTED_VALUE"""),"")</f>
        <v/>
      </c>
      <c r="D989" t="str">
        <f ca="1">IFERROR(__xludf.DUMMYFUNCTION("""COMPUTED_VALUE"""),"")</f>
        <v/>
      </c>
      <c r="E989" t="str">
        <f ca="1">IFERROR(__xludf.DUMMYFUNCTION("""COMPUTED_VALUE"""),"")</f>
        <v/>
      </c>
      <c r="F989" t="str">
        <f ca="1">IFERROR(__xludf.DUMMYFUNCTION("""COMPUTED_VALUE"""),"")</f>
        <v/>
      </c>
    </row>
    <row r="990" spans="1:6" ht="12.75">
      <c r="A990" t="str">
        <f ca="1">IFERROR(__xludf.DUMMYFUNCTION("""COMPUTED_VALUE"""),"")</f>
        <v/>
      </c>
      <c r="B990" t="str">
        <f ca="1">IFERROR(__xludf.DUMMYFUNCTION("""COMPUTED_VALUE"""),"")</f>
        <v/>
      </c>
      <c r="C990" t="str">
        <f ca="1">IFERROR(__xludf.DUMMYFUNCTION("""COMPUTED_VALUE"""),"")</f>
        <v/>
      </c>
      <c r="D990" t="str">
        <f ca="1">IFERROR(__xludf.DUMMYFUNCTION("""COMPUTED_VALUE"""),"")</f>
        <v/>
      </c>
      <c r="E990" t="str">
        <f ca="1">IFERROR(__xludf.DUMMYFUNCTION("""COMPUTED_VALUE"""),"")</f>
        <v/>
      </c>
      <c r="F990" t="str">
        <f ca="1">IFERROR(__xludf.DUMMYFUNCTION("""COMPUTED_VALUE"""),"")</f>
        <v/>
      </c>
    </row>
    <row r="991" spans="1:6" ht="12.75">
      <c r="A991" t="str">
        <f ca="1">IFERROR(__xludf.DUMMYFUNCTION("""COMPUTED_VALUE"""),"")</f>
        <v/>
      </c>
      <c r="B991" t="str">
        <f ca="1">IFERROR(__xludf.DUMMYFUNCTION("""COMPUTED_VALUE"""),"")</f>
        <v/>
      </c>
      <c r="C991" t="str">
        <f ca="1">IFERROR(__xludf.DUMMYFUNCTION("""COMPUTED_VALUE"""),"")</f>
        <v/>
      </c>
      <c r="D991" t="str">
        <f ca="1">IFERROR(__xludf.DUMMYFUNCTION("""COMPUTED_VALUE"""),"")</f>
        <v/>
      </c>
      <c r="E991" t="str">
        <f ca="1">IFERROR(__xludf.DUMMYFUNCTION("""COMPUTED_VALUE"""),"")</f>
        <v/>
      </c>
      <c r="F991" t="str">
        <f ca="1">IFERROR(__xludf.DUMMYFUNCTION("""COMPUTED_VALUE"""),"")</f>
        <v/>
      </c>
    </row>
    <row r="992" spans="1:6" ht="12.75">
      <c r="A992" t="str">
        <f ca="1">IFERROR(__xludf.DUMMYFUNCTION("""COMPUTED_VALUE"""),"")</f>
        <v/>
      </c>
      <c r="B992" t="str">
        <f ca="1">IFERROR(__xludf.DUMMYFUNCTION("""COMPUTED_VALUE"""),"")</f>
        <v/>
      </c>
      <c r="C992" t="str">
        <f ca="1">IFERROR(__xludf.DUMMYFUNCTION("""COMPUTED_VALUE"""),"")</f>
        <v/>
      </c>
      <c r="D992" t="str">
        <f ca="1">IFERROR(__xludf.DUMMYFUNCTION("""COMPUTED_VALUE"""),"")</f>
        <v/>
      </c>
      <c r="E992" t="str">
        <f ca="1">IFERROR(__xludf.DUMMYFUNCTION("""COMPUTED_VALUE"""),"")</f>
        <v/>
      </c>
      <c r="F992" t="str">
        <f ca="1">IFERROR(__xludf.DUMMYFUNCTION("""COMPUTED_VALUE"""),"")</f>
        <v/>
      </c>
    </row>
    <row r="993" spans="1:6" ht="12.75">
      <c r="A993" t="str">
        <f ca="1">IFERROR(__xludf.DUMMYFUNCTION("""COMPUTED_VALUE"""),"")</f>
        <v/>
      </c>
      <c r="B993" t="str">
        <f ca="1">IFERROR(__xludf.DUMMYFUNCTION("""COMPUTED_VALUE"""),"")</f>
        <v/>
      </c>
      <c r="C993" t="str">
        <f ca="1">IFERROR(__xludf.DUMMYFUNCTION("""COMPUTED_VALUE"""),"")</f>
        <v/>
      </c>
      <c r="D993" t="str">
        <f ca="1">IFERROR(__xludf.DUMMYFUNCTION("""COMPUTED_VALUE"""),"")</f>
        <v/>
      </c>
      <c r="E993" t="str">
        <f ca="1">IFERROR(__xludf.DUMMYFUNCTION("""COMPUTED_VALUE"""),"")</f>
        <v/>
      </c>
      <c r="F993" t="str">
        <f ca="1">IFERROR(__xludf.DUMMYFUNCTION("""COMPUTED_VALUE"""),"")</f>
        <v/>
      </c>
    </row>
    <row r="994" spans="1:6" ht="12.75">
      <c r="A994" t="str">
        <f ca="1">IFERROR(__xludf.DUMMYFUNCTION("""COMPUTED_VALUE"""),"")</f>
        <v/>
      </c>
      <c r="B994" t="str">
        <f ca="1">IFERROR(__xludf.DUMMYFUNCTION("""COMPUTED_VALUE"""),"")</f>
        <v/>
      </c>
      <c r="C994" t="str">
        <f ca="1">IFERROR(__xludf.DUMMYFUNCTION("""COMPUTED_VALUE"""),"")</f>
        <v/>
      </c>
      <c r="D994" t="str">
        <f ca="1">IFERROR(__xludf.DUMMYFUNCTION("""COMPUTED_VALUE"""),"")</f>
        <v/>
      </c>
      <c r="E994" t="str">
        <f ca="1">IFERROR(__xludf.DUMMYFUNCTION("""COMPUTED_VALUE"""),"")</f>
        <v/>
      </c>
      <c r="F994" t="str">
        <f ca="1">IFERROR(__xludf.DUMMYFUNCTION("""COMPUTED_VALUE"""),"")</f>
        <v/>
      </c>
    </row>
    <row r="995" spans="1:6" ht="12.75">
      <c r="A995" t="str">
        <f ca="1">IFERROR(__xludf.DUMMYFUNCTION("""COMPUTED_VALUE"""),"")</f>
        <v/>
      </c>
      <c r="B995" t="str">
        <f ca="1">IFERROR(__xludf.DUMMYFUNCTION("""COMPUTED_VALUE"""),"")</f>
        <v/>
      </c>
      <c r="C995" t="str">
        <f ca="1">IFERROR(__xludf.DUMMYFUNCTION("""COMPUTED_VALUE"""),"")</f>
        <v/>
      </c>
      <c r="D995" t="str">
        <f ca="1">IFERROR(__xludf.DUMMYFUNCTION("""COMPUTED_VALUE"""),"")</f>
        <v/>
      </c>
      <c r="E995" t="str">
        <f ca="1">IFERROR(__xludf.DUMMYFUNCTION("""COMPUTED_VALUE"""),"")</f>
        <v/>
      </c>
      <c r="F995" t="str">
        <f ca="1">IFERROR(__xludf.DUMMYFUNCTION("""COMPUTED_VALUE"""),"")</f>
        <v/>
      </c>
    </row>
    <row r="996" spans="1:6" ht="12.75">
      <c r="A996" t="str">
        <f ca="1">IFERROR(__xludf.DUMMYFUNCTION("""COMPUTED_VALUE"""),"")</f>
        <v/>
      </c>
      <c r="B996" t="str">
        <f ca="1">IFERROR(__xludf.DUMMYFUNCTION("""COMPUTED_VALUE"""),"")</f>
        <v/>
      </c>
      <c r="C996" t="str">
        <f ca="1">IFERROR(__xludf.DUMMYFUNCTION("""COMPUTED_VALUE"""),"")</f>
        <v/>
      </c>
      <c r="D996" t="str">
        <f ca="1">IFERROR(__xludf.DUMMYFUNCTION("""COMPUTED_VALUE"""),"")</f>
        <v/>
      </c>
      <c r="E996" t="str">
        <f ca="1">IFERROR(__xludf.DUMMYFUNCTION("""COMPUTED_VALUE"""),"")</f>
        <v/>
      </c>
      <c r="F996" t="str">
        <f ca="1">IFERROR(__xludf.DUMMYFUNCTION("""COMPUTED_VALUE"""),"")</f>
        <v/>
      </c>
    </row>
    <row r="997" spans="1:6" ht="12.75">
      <c r="A997" t="str">
        <f ca="1">IFERROR(__xludf.DUMMYFUNCTION("""COMPUTED_VALUE"""),"")</f>
        <v/>
      </c>
      <c r="B997" t="str">
        <f ca="1">IFERROR(__xludf.DUMMYFUNCTION("""COMPUTED_VALUE"""),"")</f>
        <v/>
      </c>
      <c r="C997" t="str">
        <f ca="1">IFERROR(__xludf.DUMMYFUNCTION("""COMPUTED_VALUE"""),"")</f>
        <v/>
      </c>
      <c r="D997" t="str">
        <f ca="1">IFERROR(__xludf.DUMMYFUNCTION("""COMPUTED_VALUE"""),"")</f>
        <v/>
      </c>
      <c r="E997" t="str">
        <f ca="1">IFERROR(__xludf.DUMMYFUNCTION("""COMPUTED_VALUE"""),"")</f>
        <v/>
      </c>
      <c r="F997" t="str">
        <f ca="1">IFERROR(__xludf.DUMMYFUNCTION("""COMPUTED_VALUE"""),"")</f>
        <v/>
      </c>
    </row>
    <row r="998" spans="1:6" ht="12.75">
      <c r="A998" t="str">
        <f ca="1">IFERROR(__xludf.DUMMYFUNCTION("""COMPUTED_VALUE"""),"")</f>
        <v/>
      </c>
      <c r="B998" t="str">
        <f ca="1">IFERROR(__xludf.DUMMYFUNCTION("""COMPUTED_VALUE"""),"")</f>
        <v/>
      </c>
      <c r="C998" t="str">
        <f ca="1">IFERROR(__xludf.DUMMYFUNCTION("""COMPUTED_VALUE"""),"")</f>
        <v/>
      </c>
      <c r="D998" t="str">
        <f ca="1">IFERROR(__xludf.DUMMYFUNCTION("""COMPUTED_VALUE"""),"")</f>
        <v/>
      </c>
      <c r="E998" t="str">
        <f ca="1">IFERROR(__xludf.DUMMYFUNCTION("""COMPUTED_VALUE"""),"")</f>
        <v/>
      </c>
      <c r="F998" t="str">
        <f ca="1">IFERROR(__xludf.DUMMYFUNCTION("""COMPUTED_VALUE"""),"")</f>
        <v/>
      </c>
    </row>
    <row r="999" spans="1:6" ht="12.75">
      <c r="A999" t="str">
        <f ca="1">IFERROR(__xludf.DUMMYFUNCTION("""COMPUTED_VALUE"""),"")</f>
        <v/>
      </c>
      <c r="B999" t="str">
        <f ca="1">IFERROR(__xludf.DUMMYFUNCTION("""COMPUTED_VALUE"""),"")</f>
        <v/>
      </c>
      <c r="C999" t="str">
        <f ca="1">IFERROR(__xludf.DUMMYFUNCTION("""COMPUTED_VALUE"""),"")</f>
        <v/>
      </c>
      <c r="D999" t="str">
        <f ca="1">IFERROR(__xludf.DUMMYFUNCTION("""COMPUTED_VALUE"""),"")</f>
        <v/>
      </c>
      <c r="E999" t="str">
        <f ca="1">IFERROR(__xludf.DUMMYFUNCTION("""COMPUTED_VALUE"""),"")</f>
        <v/>
      </c>
      <c r="F999" t="str">
        <f ca="1">IFERROR(__xludf.DUMMYFUNCTION("""COMPUTED_VALUE"""),"")</f>
        <v/>
      </c>
    </row>
    <row r="1000" spans="1:6" ht="12.75">
      <c r="A1000" t="str">
        <f ca="1">IFERROR(__xludf.DUMMYFUNCTION("""COMPUTED_VALUE"""),"")</f>
        <v/>
      </c>
      <c r="B1000" t="str">
        <f ca="1">IFERROR(__xludf.DUMMYFUNCTION("""COMPUTED_VALUE"""),"")</f>
        <v/>
      </c>
      <c r="C1000" t="str">
        <f ca="1">IFERROR(__xludf.DUMMYFUNCTION("""COMPUTED_VALUE"""),"")</f>
        <v/>
      </c>
      <c r="D1000" t="str">
        <f ca="1">IFERROR(__xludf.DUMMYFUNCTION("""COMPUTED_VALUE"""),"")</f>
        <v/>
      </c>
      <c r="E1000" t="str">
        <f ca="1">IFERROR(__xludf.DUMMYFUNCTION("""COMPUTED_VALUE"""),"")</f>
        <v/>
      </c>
      <c r="F1000" t="str">
        <f ca="1">IFERROR(__xludf.DUMMYFUNCTION("""COMPUTED_VALUE"""),"")</f>
        <v/>
      </c>
    </row>
  </sheetData>
  <mergeCells count="2">
    <mergeCell ref="A2:F2"/>
    <mergeCell ref="A1:F1"/>
  </mergeCells>
  <hyperlinks>
    <hyperlink ref="A4" r:id="rId1" display="https://twitter.com/Pontifex_ln"/>
    <hyperlink ref="A5" r:id="rId2" display="https://twitter.com/Pontifex_it"/>
    <hyperlink ref="A6" r:id="rId3" display="https://twitter.com/Pontifex_ar"/>
    <hyperlink ref="A7" r:id="rId4" display="https://twitter.com/Pontifex_fr"/>
    <hyperlink ref="A8" r:id="rId5" display="https://twitter.com/Pontifex_pt"/>
    <hyperlink ref="A9" r:id="rId6" display="https://twitter.com/Pontifex_pl"/>
    <hyperlink ref="A10" r:id="rId7" display="https://twitter.com/Pontifex_de"/>
    <hyperlink ref="A11" r:id="rId8" display="https://twitter.com/Pontifex_es"/>
    <hyperlink ref="A12" r:id="rId9" display="https://twitter.com/Pontifex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Overview</vt:lpstr>
      <vt:lpstr>Pope Francis (Vatican State)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Nathália Bittencourt</cp:lastModifiedBy>
  <dcterms:modified xsi:type="dcterms:W3CDTF">2019-08-06T01:55:17Z</dcterms:modified>
</cp:coreProperties>
</file>