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285" windowWidth="24405" windowHeight="12030"/>
  </bookViews>
  <sheets>
    <sheet name="Motor Link" sheetId="1" r:id="rId1"/>
    <sheet name="Limp Link" sheetId="3" r:id="rId2"/>
  </sheets>
  <calcPr calcId="145621"/>
</workbook>
</file>

<file path=xl/calcChain.xml><?xml version="1.0" encoding="utf-8"?>
<calcChain xmlns="http://schemas.openxmlformats.org/spreadsheetml/2006/main">
  <c r="B16" i="1" l="1"/>
  <c r="B39" i="1"/>
  <c r="G40" i="1"/>
  <c r="G41" i="1"/>
  <c r="G42" i="1"/>
  <c r="G43" i="1"/>
  <c r="G44" i="1"/>
  <c r="G45" i="1"/>
  <c r="D45" i="1"/>
  <c r="B13" i="1"/>
  <c r="D13" i="1" l="1"/>
  <c r="G29" i="1"/>
  <c r="G12" i="1"/>
  <c r="G7" i="1"/>
  <c r="G5" i="1"/>
  <c r="G28" i="1"/>
  <c r="G30" i="1"/>
  <c r="G31" i="1"/>
  <c r="G32" i="1"/>
  <c r="G33" i="1"/>
  <c r="G34" i="1"/>
  <c r="G35" i="1"/>
  <c r="G37" i="1"/>
  <c r="G39" i="1"/>
  <c r="G27" i="1"/>
  <c r="G6" i="1"/>
  <c r="G8" i="1"/>
  <c r="G9" i="1"/>
  <c r="G10" i="1"/>
  <c r="G11" i="1"/>
  <c r="G16" i="1"/>
  <c r="G4" i="1"/>
  <c r="D37" i="1" l="1"/>
  <c r="D39" i="1"/>
  <c r="D40" i="1"/>
  <c r="D41" i="1"/>
  <c r="D42" i="1"/>
  <c r="D43" i="1"/>
  <c r="G13" i="1"/>
  <c r="B36" i="1"/>
  <c r="G36" i="1" s="1"/>
  <c r="B38" i="1"/>
  <c r="G38" i="1" s="1"/>
  <c r="B14" i="1"/>
  <c r="D38" i="1" l="1"/>
  <c r="M4" i="1"/>
  <c r="G14" i="1"/>
  <c r="D36" i="1"/>
  <c r="D44" i="1"/>
  <c r="D14" i="1"/>
  <c r="D16" i="1"/>
  <c r="M27" i="1"/>
  <c r="D35" i="1"/>
  <c r="D34" i="1"/>
  <c r="D33" i="1"/>
  <c r="D32" i="1"/>
  <c r="D31" i="1"/>
  <c r="D30" i="1"/>
  <c r="D29" i="1"/>
  <c r="D28" i="1"/>
  <c r="D27" i="1"/>
  <c r="L29" i="1" l="1"/>
  <c r="L32" i="1" l="1"/>
  <c r="D14" i="3"/>
  <c r="D13" i="3"/>
  <c r="C12" i="3"/>
  <c r="C11" i="3"/>
  <c r="C10" i="3"/>
  <c r="C9" i="3"/>
  <c r="C8" i="3"/>
  <c r="C7" i="3"/>
  <c r="C6" i="3"/>
  <c r="C5" i="3"/>
  <c r="M4" i="3"/>
  <c r="D4" i="3"/>
  <c r="D9" i="1"/>
  <c r="D8" i="1"/>
  <c r="D10" i="1"/>
  <c r="D7" i="1"/>
  <c r="D11" i="1"/>
  <c r="D5" i="1"/>
  <c r="D6" i="1"/>
  <c r="D12" i="1"/>
  <c r="D4" i="1"/>
  <c r="D5" i="3" l="1"/>
  <c r="D9" i="3"/>
  <c r="D10" i="3"/>
  <c r="D12" i="3"/>
  <c r="L6" i="1"/>
  <c r="L30" i="1"/>
  <c r="L35" i="1" s="1"/>
  <c r="D7" i="3"/>
  <c r="D8" i="3"/>
  <c r="L6" i="3" s="1"/>
  <c r="D11" i="3"/>
  <c r="D6" i="3"/>
  <c r="L9" i="3" l="1"/>
  <c r="G4" i="3"/>
  <c r="G14" i="3"/>
  <c r="G13" i="3"/>
  <c r="G6" i="3"/>
  <c r="G11" i="3"/>
  <c r="G10" i="3"/>
  <c r="G5" i="3"/>
  <c r="G8" i="3"/>
  <c r="G9" i="3"/>
  <c r="G7" i="3"/>
  <c r="L7" i="3" s="1"/>
  <c r="L12" i="3" s="1"/>
  <c r="G12" i="3"/>
  <c r="L9" i="1"/>
  <c r="L7" i="1" l="1"/>
  <c r="L12" i="1" s="1"/>
</calcChain>
</file>

<file path=xl/sharedStrings.xml><?xml version="1.0" encoding="utf-8"?>
<sst xmlns="http://schemas.openxmlformats.org/spreadsheetml/2006/main" count="104" uniqueCount="46">
  <si>
    <t>Component</t>
  </si>
  <si>
    <t>Mass (lb)</t>
  </si>
  <si>
    <t>Assembly Properties</t>
  </si>
  <si>
    <t>Frame</t>
  </si>
  <si>
    <t>Magnet</t>
  </si>
  <si>
    <t>Bearing (wallside)</t>
  </si>
  <si>
    <t>Bearing (linkside)</t>
  </si>
  <si>
    <t>Magnet mount</t>
  </si>
  <si>
    <t>Magnet shaft</t>
  </si>
  <si>
    <t>Encoder</t>
  </si>
  <si>
    <t>Slipring</t>
  </si>
  <si>
    <t>Charging Contact</t>
  </si>
  <si>
    <t>Gear</t>
  </si>
  <si>
    <t>Total Mass (lbs):</t>
  </si>
  <si>
    <t>A</t>
  </si>
  <si>
    <t>B (I/ML^2)</t>
  </si>
  <si>
    <t>Link Length (in):</t>
  </si>
  <si>
    <t>Desired A</t>
  </si>
  <si>
    <t>Desired B</t>
  </si>
  <si>
    <t>COM (in)</t>
  </si>
  <si>
    <t>COM:</t>
  </si>
  <si>
    <t>I:</t>
  </si>
  <si>
    <t>Contribution to Assembly I</t>
  </si>
  <si>
    <t>*Origin is at center of pivot point</t>
  </si>
  <si>
    <t xml:space="preserve">I </t>
  </si>
  <si>
    <t>Batteries</t>
  </si>
  <si>
    <t>mass*COM</t>
  </si>
  <si>
    <t>Up in the air - unknown/able to change</t>
  </si>
  <si>
    <t>Solely dependent on link length</t>
  </si>
  <si>
    <t>Set</t>
  </si>
  <si>
    <t>Pivot Bearings</t>
  </si>
  <si>
    <t>Bottom Frame</t>
  </si>
  <si>
    <t>Top Frame</t>
  </si>
  <si>
    <t>Mass of 1 battery (lb)</t>
  </si>
  <si>
    <t># of batteries</t>
  </si>
  <si>
    <t>Holder mass</t>
  </si>
  <si>
    <t>Ring gear</t>
  </si>
  <si>
    <t>Motor Encoder</t>
  </si>
  <si>
    <t>Carrier</t>
  </si>
  <si>
    <t>Planetary gears</t>
  </si>
  <si>
    <t>Sun gear</t>
  </si>
  <si>
    <t>PCB</t>
  </si>
  <si>
    <t>Motor * 0.5</t>
  </si>
  <si>
    <t>PCB 2</t>
  </si>
  <si>
    <t>Batteries (12) + Holder</t>
  </si>
  <si>
    <t>Batteries (3) +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</si>
</sst>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zoomScale="85" zoomScaleNormal="85" workbookViewId="0">
      <selection activeCell="M28" sqref="M28"/>
    </sheetView>
  </sheetViews>
  <sheetFormatPr defaultRowHeight="15" x14ac:dyDescent="0.25"/>
  <cols>
    <col min="1" max="1" width="25.85546875" style="1" customWidth="1"/>
    <col min="2" max="2" width="9.140625" style="1"/>
    <col min="3" max="3" width="10.85546875" style="1" customWidth="1"/>
    <col min="4" max="4" width="10.85546875" style="2" customWidth="1"/>
    <col min="5" max="5" width="9.140625" style="1"/>
    <col min="6" max="6" width="7.140625" style="1" customWidth="1"/>
    <col min="7" max="9" width="9.140625" style="1"/>
    <col min="10" max="10" width="4.5703125" style="1" customWidth="1"/>
    <col min="11" max="11" width="10.28515625" style="1" customWidth="1"/>
    <col min="12" max="26" width="9.140625" style="1"/>
    <col min="27" max="27" width="14.7109375" style="1" customWidth="1"/>
    <col min="28" max="28" width="13.7109375" style="1" customWidth="1"/>
    <col min="29" max="16384" width="9.140625" style="1"/>
  </cols>
  <sheetData>
    <row r="1" spans="1:28" x14ac:dyDescent="0.25">
      <c r="A1" s="22" t="s">
        <v>32</v>
      </c>
      <c r="B1" s="26" t="s">
        <v>23</v>
      </c>
      <c r="C1" s="26"/>
      <c r="D1" s="26"/>
      <c r="E1" s="26"/>
      <c r="F1" s="26"/>
      <c r="G1" s="26"/>
      <c r="H1" s="26"/>
      <c r="I1" s="26"/>
      <c r="K1" s="4"/>
      <c r="L1" s="4"/>
      <c r="M1" s="4"/>
      <c r="N1" s="5"/>
    </row>
    <row r="2" spans="1:28" x14ac:dyDescent="0.25">
      <c r="E2" s="20"/>
      <c r="K2" s="4"/>
      <c r="L2" s="4"/>
      <c r="M2" s="4"/>
      <c r="N2" s="5"/>
    </row>
    <row r="3" spans="1:28" s="3" customFormat="1" x14ac:dyDescent="0.25">
      <c r="A3" s="6" t="s">
        <v>0</v>
      </c>
      <c r="B3" s="6" t="s">
        <v>1</v>
      </c>
      <c r="C3" s="6" t="s">
        <v>19</v>
      </c>
      <c r="D3" s="6" t="s">
        <v>26</v>
      </c>
      <c r="E3" s="6" t="s">
        <v>24</v>
      </c>
      <c r="F3" s="6"/>
      <c r="G3" s="27" t="s">
        <v>22</v>
      </c>
      <c r="H3" s="28"/>
      <c r="I3" s="28"/>
      <c r="K3" s="27" t="s">
        <v>2</v>
      </c>
      <c r="L3" s="27"/>
      <c r="M3" s="27"/>
      <c r="N3" s="5"/>
      <c r="O3" s="11"/>
      <c r="P3" s="12" t="s">
        <v>27</v>
      </c>
      <c r="X3" s="17" t="s">
        <v>33</v>
      </c>
      <c r="AA3" s="17" t="s">
        <v>34</v>
      </c>
      <c r="AB3" s="17" t="s">
        <v>35</v>
      </c>
    </row>
    <row r="4" spans="1:28" x14ac:dyDescent="0.25">
      <c r="A4" s="1" t="s">
        <v>3</v>
      </c>
      <c r="B4" s="10">
        <v>1.0900000000000001</v>
      </c>
      <c r="C4" s="10">
        <v>7.8</v>
      </c>
      <c r="D4" s="2">
        <f>B4*C4</f>
        <v>8.5020000000000007</v>
      </c>
      <c r="E4" s="1">
        <v>30.26</v>
      </c>
      <c r="G4" s="13">
        <f>E4+B4*(C4)^2</f>
        <v>96.575600000000009</v>
      </c>
      <c r="K4" s="26" t="s">
        <v>13</v>
      </c>
      <c r="L4" s="26"/>
      <c r="M4" s="7">
        <f>SUM(B4:B17)</f>
        <v>4.3546346000000007</v>
      </c>
      <c r="N4" s="3"/>
      <c r="O4" s="9"/>
      <c r="P4" s="12" t="s">
        <v>28</v>
      </c>
      <c r="X4" s="8">
        <v>8.5980299999999996E-2</v>
      </c>
      <c r="Z4" s="18"/>
      <c r="AA4" s="1">
        <v>8</v>
      </c>
      <c r="AB4" s="18">
        <v>0.16</v>
      </c>
    </row>
    <row r="5" spans="1:28" x14ac:dyDescent="0.25">
      <c r="A5" s="1" t="s">
        <v>4</v>
      </c>
      <c r="B5" s="8">
        <v>0.9</v>
      </c>
      <c r="C5" s="9">
        <v>13</v>
      </c>
      <c r="D5" s="2">
        <f t="shared" ref="D5:D14" si="0">B5*C5</f>
        <v>11.700000000000001</v>
      </c>
      <c r="E5" s="1">
        <v>0.8</v>
      </c>
      <c r="G5" s="21">
        <f t="shared" ref="G5:G16" si="1">E5+B5*(C5)^2</f>
        <v>152.9</v>
      </c>
      <c r="K5" s="26" t="s">
        <v>16</v>
      </c>
      <c r="L5" s="26"/>
      <c r="M5" s="1">
        <v>15</v>
      </c>
      <c r="O5" s="8"/>
      <c r="P5" s="12" t="s">
        <v>29</v>
      </c>
      <c r="Z5" s="18"/>
      <c r="AA5" s="1">
        <v>7</v>
      </c>
      <c r="AB5" s="1">
        <v>0.14000000000000001</v>
      </c>
    </row>
    <row r="6" spans="1:28" x14ac:dyDescent="0.25">
      <c r="A6" s="1" t="s">
        <v>5</v>
      </c>
      <c r="B6" s="8">
        <v>0.187393</v>
      </c>
      <c r="C6" s="9">
        <v>13</v>
      </c>
      <c r="D6" s="2">
        <f t="shared" si="0"/>
        <v>2.4361090000000001</v>
      </c>
      <c r="E6" s="1">
        <v>0.12</v>
      </c>
      <c r="G6" s="21">
        <f t="shared" si="1"/>
        <v>31.789417</v>
      </c>
      <c r="K6" s="6" t="s">
        <v>20</v>
      </c>
      <c r="L6" s="1">
        <f>SUM(D4:D20)/M4</f>
        <v>8.3054119213584521</v>
      </c>
      <c r="M6" s="6"/>
      <c r="AA6" s="1">
        <v>12</v>
      </c>
      <c r="AB6" s="1">
        <v>0.1</v>
      </c>
    </row>
    <row r="7" spans="1:28" x14ac:dyDescent="0.25">
      <c r="A7" s="1" t="s">
        <v>6</v>
      </c>
      <c r="B7" s="8">
        <v>0.187393</v>
      </c>
      <c r="C7" s="9">
        <v>13</v>
      </c>
      <c r="D7" s="2">
        <f t="shared" si="0"/>
        <v>2.4361090000000001</v>
      </c>
      <c r="E7" s="1">
        <v>0.12</v>
      </c>
      <c r="G7" s="21">
        <f t="shared" si="1"/>
        <v>31.789417</v>
      </c>
      <c r="K7" s="6" t="s">
        <v>21</v>
      </c>
      <c r="L7" s="1">
        <f>SUM(G4:G21)</f>
        <v>418.43930200399996</v>
      </c>
      <c r="AA7" s="1">
        <v>3</v>
      </c>
      <c r="AB7" s="1">
        <v>0.04</v>
      </c>
    </row>
    <row r="8" spans="1:28" x14ac:dyDescent="0.25">
      <c r="A8" s="1" t="s">
        <v>7</v>
      </c>
      <c r="B8" s="8">
        <v>0.14000000000000001</v>
      </c>
      <c r="C8" s="9">
        <v>13</v>
      </c>
      <c r="D8" s="2">
        <f t="shared" si="0"/>
        <v>1.8200000000000003</v>
      </c>
      <c r="E8" s="1">
        <v>0.05</v>
      </c>
      <c r="G8" s="21">
        <f t="shared" si="1"/>
        <v>23.710000000000004</v>
      </c>
    </row>
    <row r="9" spans="1:28" x14ac:dyDescent="0.25">
      <c r="A9" s="1" t="s">
        <v>8</v>
      </c>
      <c r="B9" s="8">
        <v>0.02</v>
      </c>
      <c r="C9" s="9">
        <v>13</v>
      </c>
      <c r="D9" s="2">
        <f t="shared" si="0"/>
        <v>0.26</v>
      </c>
      <c r="E9" s="1">
        <v>0</v>
      </c>
      <c r="G9" s="21">
        <f t="shared" si="1"/>
        <v>3.38</v>
      </c>
      <c r="K9" s="6" t="s">
        <v>14</v>
      </c>
      <c r="L9" s="1">
        <f>L6/M5</f>
        <v>0.55369412809056351</v>
      </c>
      <c r="M9" s="6"/>
    </row>
    <row r="10" spans="1:28" x14ac:dyDescent="0.25">
      <c r="A10" s="1" t="s">
        <v>9</v>
      </c>
      <c r="B10" s="8">
        <v>0.05</v>
      </c>
      <c r="C10" s="9">
        <v>13</v>
      </c>
      <c r="D10" s="2">
        <f t="shared" si="0"/>
        <v>0.65</v>
      </c>
      <c r="E10" s="1">
        <v>0.04</v>
      </c>
      <c r="G10" s="21">
        <f t="shared" si="1"/>
        <v>8.49</v>
      </c>
      <c r="K10" s="6" t="s">
        <v>17</v>
      </c>
      <c r="L10" s="1">
        <v>0.55000000000000004</v>
      </c>
    </row>
    <row r="11" spans="1:28" x14ac:dyDescent="0.25">
      <c r="A11" s="1" t="s">
        <v>10</v>
      </c>
      <c r="B11" s="10">
        <v>0.01</v>
      </c>
      <c r="C11" s="9">
        <v>13</v>
      </c>
      <c r="D11" s="2">
        <f t="shared" si="0"/>
        <v>0.13</v>
      </c>
      <c r="E11" s="1">
        <v>0</v>
      </c>
      <c r="G11" s="21">
        <f t="shared" si="1"/>
        <v>1.69</v>
      </c>
    </row>
    <row r="12" spans="1:28" x14ac:dyDescent="0.25">
      <c r="A12" s="1" t="s">
        <v>11</v>
      </c>
      <c r="B12" s="10">
        <v>0.05</v>
      </c>
      <c r="C12" s="9">
        <v>13</v>
      </c>
      <c r="D12" s="2">
        <f t="shared" si="0"/>
        <v>0.65</v>
      </c>
      <c r="E12" s="1">
        <v>0</v>
      </c>
      <c r="G12" s="21">
        <f t="shared" si="1"/>
        <v>8.4500000000000011</v>
      </c>
      <c r="K12" s="6" t="s">
        <v>15</v>
      </c>
      <c r="L12" s="1">
        <f>L7/(M4*M5^2)</f>
        <v>0.42706918075948053</v>
      </c>
    </row>
    <row r="13" spans="1:28" x14ac:dyDescent="0.25">
      <c r="A13" s="24" t="s">
        <v>44</v>
      </c>
      <c r="B13" s="10">
        <f>(PRODUCT(X4,AA6) + AB6)</f>
        <v>1.1317636</v>
      </c>
      <c r="C13" s="10">
        <v>6.7</v>
      </c>
      <c r="D13" s="2">
        <f t="shared" si="0"/>
        <v>7.5828161200000004</v>
      </c>
      <c r="E13" s="1">
        <v>8.0399999999999991</v>
      </c>
      <c r="G13" s="21">
        <f t="shared" si="1"/>
        <v>58.844868003999999</v>
      </c>
      <c r="K13" s="6" t="s">
        <v>18</v>
      </c>
      <c r="L13" s="1">
        <v>0.28000000000000003</v>
      </c>
    </row>
    <row r="14" spans="1:28" x14ac:dyDescent="0.25">
      <c r="A14" s="19" t="s">
        <v>42</v>
      </c>
      <c r="B14" s="8">
        <f>1.03617/2</f>
        <v>0.51808500000000002</v>
      </c>
      <c r="C14" s="10">
        <v>0</v>
      </c>
      <c r="D14" s="2">
        <f t="shared" si="0"/>
        <v>0</v>
      </c>
      <c r="E14" s="1">
        <v>0.77</v>
      </c>
      <c r="G14" s="21">
        <f t="shared" si="1"/>
        <v>0.77</v>
      </c>
    </row>
    <row r="16" spans="1:28" x14ac:dyDescent="0.25">
      <c r="A16" s="2" t="s">
        <v>30</v>
      </c>
      <c r="B16" s="8">
        <f>0.14/2</f>
        <v>7.0000000000000007E-2</v>
      </c>
      <c r="C16" s="1">
        <v>0</v>
      </c>
      <c r="D16" s="2">
        <f>B16*C16</f>
        <v>0</v>
      </c>
      <c r="E16" s="1">
        <v>0.05</v>
      </c>
      <c r="G16" s="21">
        <f t="shared" si="1"/>
        <v>0.05</v>
      </c>
    </row>
    <row r="17" spans="1:20" x14ac:dyDescent="0.25">
      <c r="A17" s="2"/>
      <c r="B17" s="10"/>
      <c r="C17" s="10"/>
      <c r="G17" s="2"/>
    </row>
    <row r="24" spans="1:20" x14ac:dyDescent="0.25">
      <c r="A24" s="22" t="s">
        <v>31</v>
      </c>
      <c r="B24" s="26" t="s">
        <v>23</v>
      </c>
      <c r="C24" s="26"/>
      <c r="D24" s="26"/>
      <c r="E24" s="26"/>
      <c r="F24" s="26"/>
      <c r="G24" s="26"/>
      <c r="H24" s="26"/>
      <c r="I24" s="26"/>
      <c r="J24" s="16"/>
      <c r="K24" s="4"/>
      <c r="L24" s="4"/>
      <c r="M24" s="4"/>
      <c r="N24" s="5"/>
      <c r="O24" s="16"/>
      <c r="P24" s="16"/>
      <c r="Q24" s="16"/>
      <c r="R24" s="16"/>
      <c r="S24" s="16"/>
      <c r="T24" s="16"/>
    </row>
    <row r="25" spans="1:20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4"/>
      <c r="L25" s="4"/>
      <c r="M25" s="4"/>
      <c r="N25" s="5"/>
      <c r="O25" s="16"/>
      <c r="P25" s="16"/>
      <c r="Q25" s="16"/>
      <c r="R25" s="16"/>
      <c r="S25" s="16"/>
      <c r="T25" s="16"/>
    </row>
    <row r="26" spans="1:20" x14ac:dyDescent="0.25">
      <c r="A26" s="14" t="s">
        <v>0</v>
      </c>
      <c r="B26" s="14" t="s">
        <v>1</v>
      </c>
      <c r="C26" s="14" t="s">
        <v>19</v>
      </c>
      <c r="D26" s="14" t="s">
        <v>26</v>
      </c>
      <c r="E26" s="14" t="s">
        <v>24</v>
      </c>
      <c r="F26" s="14"/>
      <c r="G26" s="27" t="s">
        <v>22</v>
      </c>
      <c r="H26" s="28"/>
      <c r="I26" s="28"/>
      <c r="J26" s="15"/>
      <c r="K26" s="27" t="s">
        <v>2</v>
      </c>
      <c r="L26" s="27"/>
      <c r="M26" s="27"/>
      <c r="N26" s="5"/>
      <c r="O26" s="11"/>
      <c r="P26" s="12" t="s">
        <v>27</v>
      </c>
      <c r="Q26" s="15"/>
      <c r="R26" s="15"/>
      <c r="S26" s="15"/>
      <c r="T26" s="15"/>
    </row>
    <row r="27" spans="1:20" x14ac:dyDescent="0.25">
      <c r="A27" s="16" t="s">
        <v>3</v>
      </c>
      <c r="B27" s="10">
        <v>1.6</v>
      </c>
      <c r="C27" s="10">
        <v>8.24</v>
      </c>
      <c r="D27" s="16">
        <f>B27*C27</f>
        <v>13.184000000000001</v>
      </c>
      <c r="E27" s="16">
        <v>53.94</v>
      </c>
      <c r="F27" s="16"/>
      <c r="G27" s="16">
        <f>E27+B27*(C27)^2</f>
        <v>162.57616000000002</v>
      </c>
      <c r="H27" s="16"/>
      <c r="I27" s="16"/>
      <c r="J27" s="16"/>
      <c r="K27" s="26" t="s">
        <v>13</v>
      </c>
      <c r="L27" s="26"/>
      <c r="M27" s="7">
        <f>SUM(B27:B123)</f>
        <v>4.3408118999999976</v>
      </c>
      <c r="N27" s="15"/>
      <c r="O27" s="9"/>
      <c r="P27" s="12" t="s">
        <v>28</v>
      </c>
      <c r="Q27" s="16"/>
      <c r="R27" s="16"/>
      <c r="S27" s="16"/>
      <c r="T27" s="16"/>
    </row>
    <row r="28" spans="1:20" x14ac:dyDescent="0.25">
      <c r="A28" s="16" t="s">
        <v>4</v>
      </c>
      <c r="B28" s="8">
        <v>0.9</v>
      </c>
      <c r="C28" s="9">
        <v>13</v>
      </c>
      <c r="D28" s="16">
        <f t="shared" ref="D28:D43" si="2">B28*C28</f>
        <v>11.700000000000001</v>
      </c>
      <c r="E28" s="16">
        <v>0.8</v>
      </c>
      <c r="F28" s="16"/>
      <c r="G28" s="21">
        <f t="shared" ref="G28:G45" si="3">E28+B28*(C28)^2</f>
        <v>152.9</v>
      </c>
      <c r="H28" s="16"/>
      <c r="I28" s="16"/>
      <c r="J28" s="16"/>
      <c r="K28" s="26" t="s">
        <v>16</v>
      </c>
      <c r="L28" s="26"/>
      <c r="M28" s="16">
        <v>15</v>
      </c>
      <c r="N28" s="16"/>
      <c r="O28" s="8"/>
      <c r="P28" s="12" t="s">
        <v>29</v>
      </c>
      <c r="Q28" s="16"/>
      <c r="R28" s="16"/>
      <c r="S28" s="16"/>
      <c r="T28" s="16"/>
    </row>
    <row r="29" spans="1:20" x14ac:dyDescent="0.25">
      <c r="A29" s="16" t="s">
        <v>5</v>
      </c>
      <c r="B29" s="8">
        <v>0.187393</v>
      </c>
      <c r="C29" s="9">
        <v>13</v>
      </c>
      <c r="D29" s="16">
        <f t="shared" si="2"/>
        <v>2.4361090000000001</v>
      </c>
      <c r="E29" s="16">
        <v>0.12</v>
      </c>
      <c r="F29" s="16"/>
      <c r="G29" s="21">
        <f t="shared" si="3"/>
        <v>31.789417</v>
      </c>
      <c r="H29" s="16"/>
      <c r="I29" s="16"/>
      <c r="J29" s="16"/>
      <c r="K29" s="14" t="s">
        <v>20</v>
      </c>
      <c r="L29" s="16">
        <f>SUM(D27:D122)/M27</f>
        <v>8.2461863079116693</v>
      </c>
      <c r="M29" s="14"/>
      <c r="N29" s="16"/>
      <c r="O29" s="16"/>
      <c r="P29" s="16"/>
      <c r="Q29" s="16"/>
      <c r="R29" s="16"/>
      <c r="S29" s="16"/>
      <c r="T29" s="16"/>
    </row>
    <row r="30" spans="1:20" x14ac:dyDescent="0.25">
      <c r="A30" s="16" t="s">
        <v>6</v>
      </c>
      <c r="B30" s="8">
        <v>0.187393</v>
      </c>
      <c r="C30" s="9">
        <v>13</v>
      </c>
      <c r="D30" s="16">
        <f t="shared" si="2"/>
        <v>2.4361090000000001</v>
      </c>
      <c r="E30" s="16">
        <v>0.12</v>
      </c>
      <c r="F30" s="16"/>
      <c r="G30" s="21">
        <f t="shared" si="3"/>
        <v>31.789417</v>
      </c>
      <c r="H30" s="16"/>
      <c r="I30" s="16"/>
      <c r="J30" s="16"/>
      <c r="K30" s="14" t="s">
        <v>21</v>
      </c>
      <c r="L30" s="16">
        <f>SUM(G27:G123)</f>
        <v>442.45282468224997</v>
      </c>
      <c r="M30" s="16"/>
      <c r="N30" s="16"/>
      <c r="O30" s="16"/>
      <c r="P30" s="16"/>
      <c r="Q30" s="16"/>
      <c r="R30" s="16"/>
      <c r="S30" s="16"/>
      <c r="T30" s="16"/>
    </row>
    <row r="31" spans="1:20" x14ac:dyDescent="0.25">
      <c r="A31" s="16" t="s">
        <v>7</v>
      </c>
      <c r="B31" s="8">
        <v>0.14000000000000001</v>
      </c>
      <c r="C31" s="9">
        <v>13</v>
      </c>
      <c r="D31" s="16">
        <f t="shared" si="2"/>
        <v>1.8200000000000003</v>
      </c>
      <c r="E31" s="16">
        <v>0.05</v>
      </c>
      <c r="F31" s="16"/>
      <c r="G31" s="21">
        <f t="shared" si="3"/>
        <v>23.710000000000004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x14ac:dyDescent="0.25">
      <c r="A32" s="16" t="s">
        <v>8</v>
      </c>
      <c r="B32" s="8">
        <v>0.02</v>
      </c>
      <c r="C32" s="9">
        <v>13</v>
      </c>
      <c r="D32" s="16">
        <f t="shared" si="2"/>
        <v>0.26</v>
      </c>
      <c r="E32" s="16">
        <v>0</v>
      </c>
      <c r="F32" s="16"/>
      <c r="G32" s="21">
        <f t="shared" si="3"/>
        <v>3.38</v>
      </c>
      <c r="H32" s="16"/>
      <c r="I32" s="16"/>
      <c r="J32" s="16"/>
      <c r="K32" s="14" t="s">
        <v>14</v>
      </c>
      <c r="L32" s="16">
        <f>L29/M28</f>
        <v>0.54974575386077795</v>
      </c>
      <c r="M32" s="14"/>
      <c r="N32" s="16"/>
      <c r="O32" s="16"/>
      <c r="P32" s="16"/>
      <c r="Q32" s="16"/>
      <c r="R32" s="16"/>
      <c r="S32" s="16"/>
      <c r="T32" s="16"/>
    </row>
    <row r="33" spans="1:20" x14ac:dyDescent="0.25">
      <c r="A33" s="16" t="s">
        <v>9</v>
      </c>
      <c r="B33" s="8">
        <v>0.05</v>
      </c>
      <c r="C33" s="9">
        <v>13</v>
      </c>
      <c r="D33" s="16">
        <f t="shared" si="2"/>
        <v>0.65</v>
      </c>
      <c r="E33" s="16">
        <v>0.04</v>
      </c>
      <c r="F33" s="16"/>
      <c r="G33" s="21">
        <f t="shared" si="3"/>
        <v>8.49</v>
      </c>
      <c r="H33" s="16"/>
      <c r="I33" s="16"/>
      <c r="J33" s="16"/>
      <c r="K33" s="14" t="s">
        <v>17</v>
      </c>
      <c r="L33" s="16">
        <v>0.55000000000000004</v>
      </c>
      <c r="M33" s="16"/>
      <c r="N33" s="16"/>
      <c r="O33" s="16"/>
      <c r="P33" s="16"/>
      <c r="Q33" s="16"/>
      <c r="R33" s="16"/>
      <c r="S33" s="16"/>
      <c r="T33" s="16"/>
    </row>
    <row r="34" spans="1:20" x14ac:dyDescent="0.25">
      <c r="A34" s="16" t="s">
        <v>10</v>
      </c>
      <c r="B34" s="10">
        <v>0.01</v>
      </c>
      <c r="C34" s="9">
        <v>13</v>
      </c>
      <c r="D34" s="16">
        <f t="shared" si="2"/>
        <v>0.13</v>
      </c>
      <c r="E34" s="16">
        <v>0</v>
      </c>
      <c r="F34" s="16"/>
      <c r="G34" s="21">
        <f t="shared" si="3"/>
        <v>1.69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x14ac:dyDescent="0.25">
      <c r="A35" s="16" t="s">
        <v>11</v>
      </c>
      <c r="B35" s="10">
        <v>0.05</v>
      </c>
      <c r="C35" s="9">
        <v>13</v>
      </c>
      <c r="D35" s="16">
        <f t="shared" si="2"/>
        <v>0.65</v>
      </c>
      <c r="E35" s="16">
        <v>0</v>
      </c>
      <c r="F35" s="16"/>
      <c r="G35" s="21">
        <f t="shared" si="3"/>
        <v>8.4500000000000011</v>
      </c>
      <c r="H35" s="16"/>
      <c r="I35" s="16"/>
      <c r="J35" s="16"/>
      <c r="K35" s="14" t="s">
        <v>15</v>
      </c>
      <c r="L35" s="16">
        <f>L30/(M27*M28^2)</f>
        <v>0.45301594353530467</v>
      </c>
      <c r="M35" s="16"/>
      <c r="N35" s="16"/>
      <c r="O35" s="16"/>
      <c r="P35" s="16"/>
      <c r="Q35" s="16"/>
      <c r="R35" s="16"/>
      <c r="S35" s="16"/>
      <c r="T35" s="16"/>
    </row>
    <row r="36" spans="1:20" x14ac:dyDescent="0.25">
      <c r="A36" s="24" t="s">
        <v>45</v>
      </c>
      <c r="B36" s="10">
        <f>(PRODUCT(X4,AA7))+AB7</f>
        <v>0.29794089999999995</v>
      </c>
      <c r="C36" s="10">
        <v>2.95</v>
      </c>
      <c r="D36" s="19">
        <f t="shared" si="2"/>
        <v>0.87892565499999986</v>
      </c>
      <c r="E36" s="16">
        <v>0.34</v>
      </c>
      <c r="F36" s="16"/>
      <c r="G36" s="21">
        <f t="shared" si="3"/>
        <v>2.9328306822499997</v>
      </c>
      <c r="H36" s="16"/>
      <c r="I36" s="16"/>
      <c r="J36" s="16"/>
      <c r="K36" s="14" t="s">
        <v>18</v>
      </c>
      <c r="L36" s="16">
        <v>0.28000000000000003</v>
      </c>
      <c r="M36" s="16"/>
      <c r="N36" s="16"/>
      <c r="O36" s="16"/>
      <c r="P36" s="16"/>
      <c r="Q36" s="16"/>
      <c r="R36" s="16"/>
      <c r="S36" s="16"/>
      <c r="T36" s="16"/>
    </row>
    <row r="37" spans="1:20" x14ac:dyDescent="0.25">
      <c r="A37" s="18" t="s">
        <v>37</v>
      </c>
      <c r="B37" s="8">
        <v>0.05</v>
      </c>
      <c r="C37" s="10">
        <v>0</v>
      </c>
      <c r="D37" s="19">
        <f t="shared" si="2"/>
        <v>0</v>
      </c>
      <c r="E37" s="16"/>
      <c r="F37" s="16"/>
      <c r="G37" s="21">
        <f t="shared" si="3"/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x14ac:dyDescent="0.25">
      <c r="A38" s="19" t="s">
        <v>42</v>
      </c>
      <c r="B38" s="10">
        <f>1.03617/2</f>
        <v>0.51808500000000002</v>
      </c>
      <c r="C38" s="10">
        <v>0</v>
      </c>
      <c r="D38" s="19">
        <f t="shared" si="2"/>
        <v>0</v>
      </c>
      <c r="E38" s="16">
        <v>0.77</v>
      </c>
      <c r="F38" s="16"/>
      <c r="G38" s="21">
        <f t="shared" si="3"/>
        <v>0.77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x14ac:dyDescent="0.25">
      <c r="A39" s="25" t="s">
        <v>30</v>
      </c>
      <c r="B39" s="8">
        <f>0.14/2</f>
        <v>7.0000000000000007E-2</v>
      </c>
      <c r="C39" s="16">
        <v>0</v>
      </c>
      <c r="D39" s="19">
        <f t="shared" si="2"/>
        <v>0</v>
      </c>
      <c r="E39" s="16">
        <v>0.05</v>
      </c>
      <c r="F39" s="16"/>
      <c r="G39" s="21">
        <f t="shared" si="3"/>
        <v>0.05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x14ac:dyDescent="0.25">
      <c r="A40" s="18" t="s">
        <v>36</v>
      </c>
      <c r="B40" s="16">
        <v>0.02</v>
      </c>
      <c r="C40" s="16">
        <v>0</v>
      </c>
      <c r="D40" s="19">
        <f t="shared" si="2"/>
        <v>0</v>
      </c>
      <c r="E40" s="16"/>
      <c r="F40" s="16"/>
      <c r="G40" s="23">
        <f t="shared" si="3"/>
        <v>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x14ac:dyDescent="0.25">
      <c r="A41" s="18" t="s">
        <v>38</v>
      </c>
      <c r="B41" s="1">
        <v>0.02</v>
      </c>
      <c r="C41" s="1">
        <v>0</v>
      </c>
      <c r="D41" s="19">
        <f t="shared" si="2"/>
        <v>0</v>
      </c>
      <c r="G41" s="23">
        <f t="shared" si="3"/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x14ac:dyDescent="0.25">
      <c r="A42" s="18" t="s">
        <v>39</v>
      </c>
      <c r="B42" s="1">
        <v>0.02</v>
      </c>
      <c r="C42" s="1">
        <v>0</v>
      </c>
      <c r="D42" s="19">
        <f t="shared" si="2"/>
        <v>0</v>
      </c>
      <c r="G42" s="23">
        <f t="shared" si="3"/>
        <v>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x14ac:dyDescent="0.25">
      <c r="A43" s="18" t="s">
        <v>40</v>
      </c>
      <c r="B43" s="1">
        <v>0</v>
      </c>
      <c r="C43" s="1">
        <v>0</v>
      </c>
      <c r="D43" s="19">
        <f t="shared" si="2"/>
        <v>0</v>
      </c>
      <c r="G43" s="23">
        <f t="shared" si="3"/>
        <v>0</v>
      </c>
    </row>
    <row r="44" spans="1:20" x14ac:dyDescent="0.25">
      <c r="A44" s="18" t="s">
        <v>41</v>
      </c>
      <c r="B44" s="10">
        <v>0.1</v>
      </c>
      <c r="C44" s="10">
        <v>9.5</v>
      </c>
      <c r="D44" s="2">
        <f>B44*C44</f>
        <v>0.95000000000000007</v>
      </c>
      <c r="G44" s="23">
        <f t="shared" si="3"/>
        <v>9.0250000000000004</v>
      </c>
    </row>
    <row r="45" spans="1:20" x14ac:dyDescent="0.25">
      <c r="A45" s="23" t="s">
        <v>43</v>
      </c>
      <c r="B45" s="1">
        <v>0.1</v>
      </c>
      <c r="C45" s="1">
        <v>7</v>
      </c>
      <c r="D45" s="2">
        <f>B45*C45</f>
        <v>0.70000000000000007</v>
      </c>
      <c r="G45" s="23">
        <f t="shared" si="3"/>
        <v>4.9000000000000004</v>
      </c>
    </row>
    <row r="46" spans="1:20" x14ac:dyDescent="0.25">
      <c r="A46" s="18"/>
      <c r="K46" s="19"/>
    </row>
  </sheetData>
  <mergeCells count="10">
    <mergeCell ref="B1:I1"/>
    <mergeCell ref="G3:I3"/>
    <mergeCell ref="K4:L4"/>
    <mergeCell ref="K3:M3"/>
    <mergeCell ref="K5:L5"/>
    <mergeCell ref="B24:I24"/>
    <mergeCell ref="G26:I26"/>
    <mergeCell ref="K26:M26"/>
    <mergeCell ref="K27:L27"/>
    <mergeCell ref="K28:L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22" sqref="A22"/>
    </sheetView>
  </sheetViews>
  <sheetFormatPr defaultRowHeight="15" x14ac:dyDescent="0.25"/>
  <cols>
    <col min="1" max="1" width="18.5703125" style="2" customWidth="1"/>
    <col min="2" max="2" width="9.140625" style="2"/>
    <col min="3" max="4" width="10.85546875" style="2" customWidth="1"/>
    <col min="5" max="5" width="9.140625" style="2"/>
    <col min="6" max="6" width="7.140625" style="2" customWidth="1"/>
    <col min="7" max="9" width="9.140625" style="2"/>
    <col min="10" max="10" width="4.5703125" style="2" customWidth="1"/>
    <col min="11" max="11" width="10.28515625" style="2" customWidth="1"/>
    <col min="12" max="16384" width="9.140625" style="2"/>
  </cols>
  <sheetData>
    <row r="1" spans="1:16" x14ac:dyDescent="0.25">
      <c r="B1" s="26" t="s">
        <v>23</v>
      </c>
      <c r="C1" s="26"/>
      <c r="D1" s="26"/>
      <c r="E1" s="26"/>
      <c r="F1" s="26"/>
      <c r="G1" s="26"/>
      <c r="H1" s="26"/>
      <c r="I1" s="26"/>
      <c r="K1" s="4"/>
      <c r="L1" s="4"/>
      <c r="M1" s="4"/>
      <c r="N1" s="5"/>
    </row>
    <row r="2" spans="1:16" x14ac:dyDescent="0.25">
      <c r="K2" s="4"/>
      <c r="L2" s="4"/>
      <c r="M2" s="4"/>
      <c r="N2" s="5"/>
    </row>
    <row r="3" spans="1:16" s="3" customFormat="1" x14ac:dyDescent="0.25">
      <c r="A3" s="6" t="s">
        <v>0</v>
      </c>
      <c r="B3" s="6" t="s">
        <v>1</v>
      </c>
      <c r="C3" s="6" t="s">
        <v>19</v>
      </c>
      <c r="D3" s="6" t="s">
        <v>26</v>
      </c>
      <c r="E3" s="6" t="s">
        <v>24</v>
      </c>
      <c r="F3" s="6"/>
      <c r="G3" s="27" t="s">
        <v>22</v>
      </c>
      <c r="H3" s="28"/>
      <c r="I3" s="28"/>
      <c r="K3" s="27" t="s">
        <v>2</v>
      </c>
      <c r="L3" s="27"/>
      <c r="M3" s="27"/>
      <c r="N3" s="5"/>
      <c r="O3" s="11"/>
      <c r="P3" s="12" t="s">
        <v>27</v>
      </c>
    </row>
    <row r="4" spans="1:16" x14ac:dyDescent="0.25">
      <c r="A4" s="2" t="s">
        <v>3</v>
      </c>
      <c r="B4" s="10">
        <v>1.3</v>
      </c>
      <c r="C4" s="10">
        <v>10</v>
      </c>
      <c r="D4" s="2">
        <f>B4*C4</f>
        <v>13</v>
      </c>
      <c r="E4" s="2">
        <v>60.49</v>
      </c>
      <c r="G4" s="2">
        <f>E4+B4*(C4-L6)^2</f>
        <v>61.791660612976578</v>
      </c>
      <c r="K4" s="26" t="s">
        <v>13</v>
      </c>
      <c r="L4" s="26"/>
      <c r="M4" s="7">
        <f>SUM(B4:B97)</f>
        <v>5.4847859999999997</v>
      </c>
      <c r="N4" s="3"/>
      <c r="O4" s="9"/>
      <c r="P4" s="12" t="s">
        <v>28</v>
      </c>
    </row>
    <row r="5" spans="1:16" x14ac:dyDescent="0.25">
      <c r="A5" s="2" t="s">
        <v>4</v>
      </c>
      <c r="B5" s="8">
        <v>0.9</v>
      </c>
      <c r="C5" s="9">
        <f>M5</f>
        <v>18</v>
      </c>
      <c r="D5" s="2">
        <f t="shared" ref="D5:D14" si="0">B5*C5</f>
        <v>16.2</v>
      </c>
      <c r="E5" s="2">
        <v>0.8</v>
      </c>
      <c r="G5" s="2">
        <f>E5+B5*(C5-L6)^2</f>
        <v>44.891955349288686</v>
      </c>
      <c r="K5" s="26" t="s">
        <v>16</v>
      </c>
      <c r="L5" s="26"/>
      <c r="M5" s="2">
        <v>18</v>
      </c>
      <c r="O5" s="8"/>
      <c r="P5" s="12" t="s">
        <v>29</v>
      </c>
    </row>
    <row r="6" spans="1:16" x14ac:dyDescent="0.25">
      <c r="A6" s="2" t="s">
        <v>5</v>
      </c>
      <c r="B6" s="8">
        <v>0.187393</v>
      </c>
      <c r="C6" s="9">
        <f>M5</f>
        <v>18</v>
      </c>
      <c r="D6" s="2">
        <f t="shared" si="0"/>
        <v>3.3730739999999999</v>
      </c>
      <c r="E6" s="2">
        <v>0.12</v>
      </c>
      <c r="G6" s="2">
        <f>E6+B6*(C6-L6)^2</f>
        <v>9.3005819875213938</v>
      </c>
      <c r="K6" s="6" t="s">
        <v>20</v>
      </c>
      <c r="L6" s="2">
        <f>SUM(D4:D96)/M4</f>
        <v>11.000638493461732</v>
      </c>
      <c r="M6" s="6"/>
    </row>
    <row r="7" spans="1:16" x14ac:dyDescent="0.25">
      <c r="A7" s="2" t="s">
        <v>6</v>
      </c>
      <c r="B7" s="8">
        <v>0.187393</v>
      </c>
      <c r="C7" s="9">
        <f>M5</f>
        <v>18</v>
      </c>
      <c r="D7" s="2">
        <f t="shared" si="0"/>
        <v>3.3730739999999999</v>
      </c>
      <c r="E7" s="2">
        <v>0.12</v>
      </c>
      <c r="G7" s="2">
        <f>E7+B7*(C7-L6)^2</f>
        <v>9.3005819875213938</v>
      </c>
      <c r="K7" s="6" t="s">
        <v>21</v>
      </c>
      <c r="L7" s="2">
        <f>SUM(G4:G97)</f>
        <v>208.98451176399593</v>
      </c>
    </row>
    <row r="8" spans="1:16" x14ac:dyDescent="0.25">
      <c r="A8" s="2" t="s">
        <v>7</v>
      </c>
      <c r="B8" s="8">
        <v>0.14000000000000001</v>
      </c>
      <c r="C8" s="9">
        <f>M5</f>
        <v>18</v>
      </c>
      <c r="D8" s="2">
        <f t="shared" si="0"/>
        <v>2.5200000000000005</v>
      </c>
      <c r="E8" s="2">
        <v>0.05</v>
      </c>
      <c r="G8" s="2">
        <f>E8+B8*(C8-L6)^2</f>
        <v>6.9087486098893516</v>
      </c>
    </row>
    <row r="9" spans="1:16" x14ac:dyDescent="0.25">
      <c r="A9" s="2" t="s">
        <v>8</v>
      </c>
      <c r="B9" s="8">
        <v>0.02</v>
      </c>
      <c r="C9" s="9">
        <f>M5</f>
        <v>18</v>
      </c>
      <c r="D9" s="2">
        <f t="shared" si="0"/>
        <v>0.36</v>
      </c>
      <c r="E9" s="2">
        <v>0</v>
      </c>
      <c r="G9" s="2">
        <f>E9+B9*(C9-L6)^2</f>
        <v>0.97982122998419297</v>
      </c>
      <c r="K9" s="6" t="s">
        <v>14</v>
      </c>
      <c r="L9" s="2">
        <f>L6/M5</f>
        <v>0.61114658297009627</v>
      </c>
      <c r="M9" s="6"/>
    </row>
    <row r="10" spans="1:16" x14ac:dyDescent="0.25">
      <c r="A10" s="2" t="s">
        <v>9</v>
      </c>
      <c r="B10" s="8">
        <v>0.08</v>
      </c>
      <c r="C10" s="9">
        <f>M5</f>
        <v>18</v>
      </c>
      <c r="D10" s="2">
        <f t="shared" si="0"/>
        <v>1.44</v>
      </c>
      <c r="E10" s="2">
        <v>0</v>
      </c>
      <c r="G10" s="2">
        <f>E10+B10*(C10-L6)^2</f>
        <v>3.9192849199367719</v>
      </c>
      <c r="K10" s="6" t="s">
        <v>17</v>
      </c>
      <c r="L10" s="2">
        <v>0.55000000000000004</v>
      </c>
    </row>
    <row r="11" spans="1:16" x14ac:dyDescent="0.25">
      <c r="A11" s="2" t="s">
        <v>10</v>
      </c>
      <c r="B11" s="10">
        <v>0.01</v>
      </c>
      <c r="C11" s="9">
        <f>M5</f>
        <v>18</v>
      </c>
      <c r="D11" s="2">
        <f t="shared" si="0"/>
        <v>0.18</v>
      </c>
      <c r="E11" s="2">
        <v>0</v>
      </c>
      <c r="G11" s="2">
        <f>E11+B11*(C11-L6)^2</f>
        <v>0.48991061499209648</v>
      </c>
    </row>
    <row r="12" spans="1:16" x14ac:dyDescent="0.25">
      <c r="A12" s="2" t="s">
        <v>11</v>
      </c>
      <c r="B12" s="10">
        <v>0.05</v>
      </c>
      <c r="C12" s="9">
        <f>M5</f>
        <v>18</v>
      </c>
      <c r="D12" s="2">
        <f t="shared" si="0"/>
        <v>0.9</v>
      </c>
      <c r="E12" s="2">
        <v>0</v>
      </c>
      <c r="G12" s="2">
        <f>E12+B12*(C12-L6)^2</f>
        <v>2.4495530749604826</v>
      </c>
      <c r="K12" s="6" t="s">
        <v>15</v>
      </c>
      <c r="L12" s="2">
        <f>L7/(M4*M5^2)</f>
        <v>0.11760056366784745</v>
      </c>
    </row>
    <row r="13" spans="1:16" x14ac:dyDescent="0.25">
      <c r="A13" s="2" t="s">
        <v>25</v>
      </c>
      <c r="B13" s="10">
        <v>2.11</v>
      </c>
      <c r="C13" s="10">
        <v>9</v>
      </c>
      <c r="D13" s="2">
        <f t="shared" si="0"/>
        <v>18.989999999999998</v>
      </c>
      <c r="G13" s="2">
        <f>E13+B13*(C13-L6)^2</f>
        <v>8.445389745008951</v>
      </c>
      <c r="K13" s="6" t="s">
        <v>18</v>
      </c>
      <c r="L13" s="2">
        <v>0.28000000000000003</v>
      </c>
    </row>
    <row r="14" spans="1:16" x14ac:dyDescent="0.25">
      <c r="A14" s="2" t="s">
        <v>12</v>
      </c>
      <c r="B14" s="10">
        <v>0.5</v>
      </c>
      <c r="C14" s="10">
        <v>0</v>
      </c>
      <c r="D14" s="2">
        <f t="shared" si="0"/>
        <v>0</v>
      </c>
      <c r="G14" s="2">
        <f>E14+B14*(C14-L6)^2</f>
        <v>60.507023631916006</v>
      </c>
    </row>
  </sheetData>
  <mergeCells count="5">
    <mergeCell ref="B1:I1"/>
    <mergeCell ref="G3:I3"/>
    <mergeCell ref="K3:M3"/>
    <mergeCell ref="K4:L4"/>
    <mergeCell ref="K5:L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Link</vt:lpstr>
      <vt:lpstr>Limp 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Windows User</cp:lastModifiedBy>
  <dcterms:created xsi:type="dcterms:W3CDTF">2013-02-20T02:15:00Z</dcterms:created>
  <dcterms:modified xsi:type="dcterms:W3CDTF">2013-05-17T05:42:51Z</dcterms:modified>
</cp:coreProperties>
</file>