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.g\Desktop\PD\"/>
    </mc:Choice>
  </mc:AlternateContent>
  <xr:revisionPtr revIDLastSave="0" documentId="13_ncr:1_{BAF9FE67-DAC6-4A9F-A656-D9EE50B16861}" xr6:coauthVersionLast="47" xr6:coauthVersionMax="47" xr10:uidLastSave="{00000000-0000-0000-0000-000000000000}"/>
  <bookViews>
    <workbookView xWindow="-110" yWindow="-110" windowWidth="19420" windowHeight="10420" firstSheet="5" activeTab="14" xr2:uid="{00000000-000D-0000-FFFF-FFFF00000000}"/>
  </bookViews>
  <sheets>
    <sheet name="Sheet4" sheetId="6" state="hidden" r:id="rId1"/>
    <sheet name="Sheet5" sheetId="7" state="hidden" r:id="rId2"/>
    <sheet name="world_population" sheetId="1" state="hidden" r:id="rId3"/>
    <sheet name="Concatenate" sheetId="2" r:id="rId4"/>
    <sheet name="MIN &amp; MAX" sheetId="3" r:id="rId5"/>
    <sheet name="IF &amp; IFS" sheetId="4" r:id="rId6"/>
    <sheet name="LEN" sheetId="5" r:id="rId7"/>
    <sheet name="LeftRight" sheetId="8" r:id="rId8"/>
    <sheet name="Date to Text" sheetId="9" r:id="rId9"/>
    <sheet name="TRIM" sheetId="11" r:id="rId10"/>
    <sheet name="Substitute" sheetId="12" r:id="rId11"/>
    <sheet name="SUM" sheetId="13" r:id="rId12"/>
    <sheet name="Count " sheetId="14" state="hidden" r:id="rId13"/>
    <sheet name="Network Days" sheetId="15" r:id="rId14"/>
    <sheet name="XLookUp" sheetId="16" r:id="rId15"/>
  </sheets>
  <definedNames>
    <definedName name="_xlnm._FilterDatabase" localSheetId="2" hidden="1">world_population!$A$1:$Q$235</definedName>
  </definedNames>
  <calcPr calcId="191029"/>
  <pivotCaches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6" l="1" a="1"/>
  <c r="C11" i="16" s="1"/>
  <c r="G8" i="5"/>
  <c r="G6" i="5"/>
  <c r="G7" i="5"/>
  <c r="G9" i="5"/>
  <c r="G10" i="5"/>
  <c r="G11" i="5"/>
  <c r="G5" i="5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5" i="4"/>
  <c r="K5" i="4" s="1"/>
  <c r="C7" i="16" a="1"/>
  <c r="C7" i="16" s="1"/>
  <c r="C8" i="16" a="1"/>
  <c r="C8" i="16" s="1"/>
  <c r="C9" i="16" a="1"/>
  <c r="C9" i="16" s="1"/>
  <c r="C10" i="16" a="1"/>
  <c r="C10" i="16" s="1"/>
  <c r="C6" i="16" a="1"/>
  <c r="C6" i="16" s="1"/>
  <c r="G6" i="11"/>
  <c r="G7" i="11"/>
  <c r="G8" i="11"/>
  <c r="G9" i="11"/>
  <c r="G10" i="11"/>
  <c r="G11" i="11"/>
  <c r="G12" i="11"/>
  <c r="G13" i="11"/>
  <c r="G14" i="11"/>
  <c r="G15" i="11"/>
  <c r="G16" i="11"/>
  <c r="G5" i="11"/>
  <c r="I6" i="12"/>
  <c r="I7" i="12"/>
  <c r="I8" i="12"/>
  <c r="I9" i="12"/>
  <c r="I10" i="12"/>
  <c r="I11" i="12"/>
  <c r="I12" i="12"/>
  <c r="I13" i="12"/>
  <c r="I14" i="12"/>
  <c r="I15" i="12"/>
  <c r="I5" i="12"/>
  <c r="H6" i="12"/>
  <c r="H7" i="12"/>
  <c r="H8" i="12"/>
  <c r="H9" i="12"/>
  <c r="H10" i="12"/>
  <c r="H11" i="12"/>
  <c r="H12" i="12"/>
  <c r="H13" i="12"/>
  <c r="H14" i="12"/>
  <c r="H15" i="12"/>
  <c r="H5" i="12"/>
  <c r="G6" i="12"/>
  <c r="G7" i="12"/>
  <c r="G8" i="12"/>
  <c r="G9" i="12"/>
  <c r="G10" i="12"/>
  <c r="G11" i="12"/>
  <c r="G12" i="12"/>
  <c r="G13" i="12"/>
  <c r="G14" i="12"/>
  <c r="G15" i="12"/>
  <c r="G5" i="12"/>
  <c r="E12" i="13"/>
  <c r="E14" i="13"/>
  <c r="E13" i="13"/>
  <c r="G6" i="9" l="1"/>
  <c r="G7" i="9"/>
  <c r="G8" i="9"/>
  <c r="G9" i="9"/>
  <c r="G10" i="9"/>
  <c r="G11" i="9"/>
  <c r="G12" i="9"/>
  <c r="G13" i="9"/>
  <c r="G14" i="9"/>
  <c r="G15" i="9"/>
  <c r="G5" i="9"/>
  <c r="H5" i="8"/>
  <c r="G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K6" i="3" l="1"/>
  <c r="K7" i="3"/>
  <c r="K8" i="3"/>
  <c r="K9" i="3"/>
  <c r="K10" i="3"/>
  <c r="K11" i="3"/>
  <c r="K12" i="3"/>
  <c r="K5" i="3"/>
  <c r="J6" i="3"/>
  <c r="J7" i="3"/>
  <c r="J8" i="3"/>
  <c r="J9" i="3"/>
  <c r="J10" i="3"/>
  <c r="J11" i="3"/>
  <c r="J12" i="3"/>
  <c r="J5" i="3"/>
  <c r="G11" i="2"/>
  <c r="G12" i="2"/>
  <c r="G13" i="2"/>
  <c r="G10" i="2"/>
  <c r="G9" i="2"/>
  <c r="G6" i="2"/>
  <c r="G7" i="2"/>
  <c r="G8" i="2"/>
  <c r="G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<sst xmlns="http://schemas.openxmlformats.org/spreadsheetml/2006/main" count="1408" uniqueCount="966">
  <si>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</si>
  <si>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</si>
  <si>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</si>
  <si>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</si>
  <si>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</si>
  <si>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</si>
  <si>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</si>
  <si>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</si>
  <si>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</si>
  <si>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</si>
  <si>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</si>
  <si>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</si>
  <si>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</si>
  <si>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</si>
  <si>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</si>
  <si>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</si>
  <si>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</si>
  <si>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</si>
  <si>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</si>
  <si>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</si>
  <si>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</si>
  <si>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</si>
  <si>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</si>
  <si>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</si>
  <si>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</si>
  <si>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</si>
  <si>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</si>
  <si>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</si>
  <si>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</si>
  <si>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</si>
  <si>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</si>
  <si>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</si>
  <si>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</si>
  <si>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</si>
  <si>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</si>
  <si>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</si>
  <si>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</si>
  <si>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</si>
  <si>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</si>
  <si>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</si>
  <si>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</si>
  <si>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</si>
  <si>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</si>
  <si>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</si>
  <si>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</si>
  <si>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</si>
  <si>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</si>
  <si>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</si>
  <si>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</si>
  <si>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</si>
  <si>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</si>
  <si>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</si>
  <si>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</si>
  <si>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</si>
  <si>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</si>
  <si>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</si>
  <si>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</si>
  <si>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</si>
  <si>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</si>
  <si>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</si>
  <si>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</si>
  <si>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</si>
  <si>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</si>
  <si>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</si>
  <si>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</si>
  <si>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</si>
  <si>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</si>
  <si>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</si>
  <si>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</si>
  <si>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</si>
  <si>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</si>
  <si>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</si>
  <si>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</si>
  <si>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</si>
  <si>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</si>
  <si>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</si>
  <si>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</si>
  <si>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</si>
  <si>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</si>
  <si>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</si>
  <si>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</si>
  <si>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</si>
  <si>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</si>
  <si>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</si>
  <si>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</si>
  <si>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</si>
  <si>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</si>
  <si>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</si>
  <si>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</si>
  <si>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</si>
  <si>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</si>
  <si>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</si>
  <si>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</si>
  <si>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</si>
  <si>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</si>
  <si>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</si>
  <si>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</si>
  <si>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</si>
  <si>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</si>
  <si>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</si>
  <si>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</si>
  <si>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</si>
  <si>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</si>
  <si>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</si>
  <si>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</si>
  <si>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</si>
  <si>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</si>
  <si>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</si>
  <si>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</si>
  <si>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</si>
  <si>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</si>
  <si>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</si>
  <si>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</si>
  <si>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</si>
  <si>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</si>
  <si>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</si>
  <si>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</si>
  <si>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</si>
  <si>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</si>
  <si>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</si>
  <si>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</si>
  <si>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</si>
  <si>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</si>
  <si>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</si>
  <si>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</si>
  <si>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</si>
  <si>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</si>
  <si>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</si>
  <si>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</si>
  <si>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</si>
  <si>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</si>
  <si>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</si>
  <si>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</si>
  <si>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</si>
  <si>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</si>
  <si>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</si>
  <si>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</si>
  <si>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</si>
  <si>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</si>
  <si>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</si>
  <si>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</si>
  <si>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</si>
  <si>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</si>
  <si>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</si>
  <si>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</si>
  <si>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</si>
  <si>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</si>
  <si>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</si>
  <si>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</si>
  <si>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</si>
  <si>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</si>
  <si>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</si>
  <si>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</si>
  <si>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</si>
  <si>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</si>
  <si>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</si>
  <si>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</si>
  <si>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</si>
  <si>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</si>
  <si>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</si>
  <si>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</si>
  <si>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</si>
  <si>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</si>
  <si>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</si>
  <si>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</si>
  <si>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</si>
  <si>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</si>
  <si>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</si>
  <si>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</si>
  <si>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</si>
  <si>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</si>
  <si>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</si>
  <si>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</si>
  <si>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</si>
  <si>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</si>
  <si>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</si>
  <si>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</si>
  <si>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</si>
  <si>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</si>
  <si>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</si>
  <si>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</si>
  <si>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</si>
  <si>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</si>
  <si>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</si>
  <si>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</si>
  <si>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</si>
  <si>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</si>
  <si>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</si>
  <si>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</si>
  <si>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</si>
  <si>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</si>
  <si>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</si>
  <si>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</si>
  <si>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</si>
  <si>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</si>
  <si>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</si>
  <si>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</si>
  <si>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</si>
  <si>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</si>
  <si>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</si>
  <si>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</si>
  <si>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</si>
  <si>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</si>
  <si>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</si>
  <si>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</si>
  <si>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</si>
  <si>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</si>
  <si>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</si>
  <si>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</si>
  <si>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</si>
  <si>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</si>
  <si>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</si>
  <si>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</si>
  <si>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</si>
  <si>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</si>
  <si>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</si>
  <si>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</si>
  <si>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</si>
  <si>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</si>
  <si>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</si>
  <si>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</si>
  <si>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</si>
  <si>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</si>
  <si>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</si>
  <si>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</si>
  <si>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</si>
  <si>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</si>
  <si>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</si>
  <si>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</si>
  <si>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</si>
  <si>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</si>
  <si>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</si>
  <si>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</si>
  <si>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</si>
  <si>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</si>
  <si>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</si>
  <si>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</si>
  <si>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</si>
  <si>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</si>
  <si>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</si>
  <si>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</si>
  <si>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</si>
  <si>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</si>
  <si>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</si>
  <si>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</si>
  <si>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</si>
  <si>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</si>
  <si>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</si>
  <si>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</si>
  <si>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</si>
  <si>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</si>
  <si>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</si>
  <si>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</si>
  <si>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</si>
  <si>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</si>
  <si>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</si>
  <si>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</si>
  <si>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</si>
  <si>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</si>
  <si>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</si>
  <si>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</si>
  <si>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</si>
  <si>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</si>
  <si>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</si>
  <si>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</si>
  <si>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</si>
  <si>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</si>
  <si>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</si>
  <si>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</si>
  <si>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</si>
  <si>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</si>
  <si>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</si>
  <si>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</si>
  <si>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</si>
  <si>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</si>
  <si>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</si>
  <si>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</si>
  <si>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</si>
  <si>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</si>
  <si>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</si>
  <si>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</si>
  <si>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</si>
  <si>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</si>
  <si>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</si>
  <si>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</si>
  <si>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</si>
  <si>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</si>
  <si>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</si>
  <si>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</si>
  <si>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</si>
  <si>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</si>
  <si>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</si>
  <si>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</si>
  <si>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</si>
  <si>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</si>
  <si>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</si>
  <si>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</si>
  <si>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</si>
  <si>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</si>
  <si>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</si>
  <si>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</si>
  <si>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</si>
  <si>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</si>
  <si>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</si>
  <si>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</si>
  <si>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</si>
  <si>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</si>
  <si>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</si>
  <si>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</si>
  <si>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</si>
  <si>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</si>
  <si>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</si>
  <si>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</si>
  <si>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</si>
  <si>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</si>
  <si>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</si>
  <si>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</si>
  <si>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</si>
  <si>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</si>
  <si>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</si>
  <si>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</si>
  <si>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</si>
  <si>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</si>
  <si>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</si>
  <si>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</si>
  <si>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</si>
  <si>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</si>
  <si>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</si>
  <si>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</si>
  <si>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</si>
  <si>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</si>
  <si>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</si>
  <si>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</si>
  <si>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</si>
  <si>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</si>
  <si>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</si>
  <si>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</si>
  <si>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</si>
  <si>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</si>
  <si>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</si>
  <si>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</si>
  <si>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</si>
  <si>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</si>
  <si>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</si>
  <si>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</si>
  <si>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</si>
  <si>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</si>
  <si>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</si>
  <si>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</si>
  <si>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</si>
  <si>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</si>
  <si>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</si>
  <si>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</si>
  <si>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</si>
  <si>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</si>
  <si>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</si>
  <si>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</si>
  <si>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</si>
  <si>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</si>
  <si>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</si>
  <si>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</si>
  <si>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</si>
  <si>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</si>
  <si>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</si>
  <si>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</si>
  <si>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</si>
  <si>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</si>
  <si>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</si>
  <si>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</si>
  <si>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</si>
  <si>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</si>
  <si>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</si>
  <si>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</si>
  <si>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</si>
  <si>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</si>
  <si>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</si>
  <si>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</si>
  <si>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</si>
  <si>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</si>
  <si>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</si>
  <si>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</si>
  <si>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</si>
  <si>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</si>
  <si>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</si>
  <si>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</si>
  <si>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</si>
  <si>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</si>
  <si>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</si>
  <si>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</si>
  <si>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</si>
  <si>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</si>
  <si>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</si>
  <si>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</si>
  <si>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</si>
  <si>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</si>
  <si>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</si>
  <si>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</si>
  <si>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</si>
  <si>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</si>
  <si>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</si>
  <si>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</si>
  <si>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</si>
  <si>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</si>
  <si>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</si>
  <si>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</si>
  <si>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</si>
  <si>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</si>
  <si>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</si>
  <si>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</si>
  <si>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</si>
  <si>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</si>
  <si>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</si>
  <si>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</si>
  <si>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</si>
  <si>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</si>
  <si>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</si>
  <si>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</si>
  <si>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</si>
  <si>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</si>
  <si>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</si>
  <si>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</si>
  <si>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</si>
  <si>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</si>
  <si>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</si>
  <si>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</si>
  <si>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</si>
  <si>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</si>
  <si>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</si>
  <si>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</si>
  <si>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</si>
  <si>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</si>
  <si>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</si>
  <si>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</si>
  <si>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</si>
  <si>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</si>
  <si>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</si>
  <si>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</si>
  <si>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</si>
  <si>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</si>
  <si>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</si>
  <si>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</si>
  <si>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</si>
  <si>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</si>
  <si>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</si>
  <si>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</si>
  <si>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</si>
  <si>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</si>
  <si>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</si>
  <si>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</si>
  <si>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</si>
  <si>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</si>
  <si>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</si>
  <si>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</si>
  <si>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</si>
  <si>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</si>
  <si>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</si>
  <si>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</si>
  <si>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</si>
  <si>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</si>
  <si>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</si>
  <si>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</si>
  <si>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</si>
  <si>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</si>
  <si>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</si>
  <si>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</si>
  <si>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</si>
  <si>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</si>
  <si>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</si>
  <si>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</si>
  <si>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</si>
  <si>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</si>
  <si>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</si>
  <si>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</si>
  <si>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</si>
  <si>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</si>
  <si>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</si>
  <si>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</si>
  <si>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</si>
  <si>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</si>
  <si>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</si>
  <si>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</si>
  <si>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</si>
  <si>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</si>
  <si>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</si>
  <si>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</si>
  <si>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</si>
  <si>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</si>
  <si>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</si>
  <si>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</si>
  <si>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</si>
  <si>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</si>
  <si>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</si>
  <si>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</si>
  <si>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</si>
  <si>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</si>
  <si>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</si>
  <si>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</si>
  <si>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</si>
  <si>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</si>
  <si>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</si>
  <si>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</si>
  <si>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</si>
  <si>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</si>
  <si>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</si>
  <si>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</si>
  <si>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</si>
  <si>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</si>
  <si>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</si>
  <si>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</si>
  <si>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</si>
  <si>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</si>
  <si>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</si>
  <si>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</si>
  <si>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</si>
  <si>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</si>
  <si>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</si>
  <si>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</si>
  <si>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</si>
  <si>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</si>
  <si>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</si>
  <si>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</si>
  <si>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</si>
  <si>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</si>
  <si>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</si>
  <si>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</si>
  <si>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</si>
  <si>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</si>
  <si>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</si>
  <si>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</si>
  <si>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</si>
  <si>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</si>
  <si>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</si>
  <si>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</si>
  <si>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</si>
  <si>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</si>
  <si>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</si>
  <si>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</si>
  <si>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</si>
  <si>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</si>
  <si>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</si>
  <si>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</si>
  <si>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</si>
  <si>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</si>
  <si>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</si>
  <si>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</si>
  <si>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</si>
  <si>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</si>
  <si>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</si>
  <si>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</si>
  <si>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</si>
  <si>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</si>
  <si>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</si>
  <si>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</si>
  <si>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</si>
  <si>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</si>
  <si>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</si>
  <si>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</si>
  <si>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</si>
  <si>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</si>
  <si>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</si>
  <si>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</si>
  <si>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</si>
  <si>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</si>
  <si>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</si>
  <si>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</si>
  <si>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</si>
  <si>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</si>
  <si>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</si>
  <si>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</si>
  <si>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</si>
  <si>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</si>
  <si>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</si>
  <si>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</si>
  <si>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</si>
  <si>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</si>
  <si>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</si>
  <si>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</si>
  <si>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</si>
  <si>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</si>
  <si>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</si>
  <si>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</si>
  <si>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</si>
  <si>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</si>
  <si>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</si>
  <si>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</si>
  <si>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</si>
  <si>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</si>
  <si>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</si>
  <si>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</si>
  <si>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</si>
  <si>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</si>
  <si>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</si>
  <si>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</si>
  <si>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</si>
  <si>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</si>
  <si>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</si>
  <si>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</si>
  <si>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</si>
  <si>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</si>
  <si>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</si>
  <si>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</si>
  <si>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</si>
  <si>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</si>
  <si>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</si>
  <si>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</si>
  <si>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</si>
  <si>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</si>
  <si>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</si>
  <si>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</si>
  <si>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</si>
  <si>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</si>
  <si>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</si>
  <si>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</si>
  <si>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</si>
  <si>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</si>
  <si>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</si>
  <si>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</si>
  <si>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</si>
  <si>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</si>
  <si>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</si>
  <si>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</si>
  <si>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</si>
  <si>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</si>
  <si>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</si>
  <si>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</si>
  <si>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</si>
  <si>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</si>
  <si>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</si>
  <si>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</si>
  <si>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</si>
  <si>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</si>
  <si>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</si>
  <si>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</si>
  <si>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</si>
  <si>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</si>
  <si>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</si>
  <si>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</si>
  <si>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</si>
  <si>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</si>
  <si>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</si>
  <si>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</si>
  <si>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</si>
  <si>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</si>
  <si>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</si>
  <si>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</si>
  <si>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</si>
  <si>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</si>
  <si>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</si>
  <si>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</si>
  <si>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</si>
  <si>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</si>
  <si>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</si>
  <si>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</si>
  <si>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</si>
  <si>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</si>
  <si>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</si>
  <si>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</si>
  <si>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</si>
  <si>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</si>
  <si>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</si>
  <si>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</si>
  <si>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</si>
  <si>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</si>
  <si>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</si>
  <si>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</si>
  <si>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</si>
  <si>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</si>
  <si>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</si>
  <si>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</si>
  <si>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</si>
  <si>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</si>
  <si>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</si>
  <si>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</si>
  <si>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</si>
  <si>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</si>
  <si>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</si>
  <si>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</si>
  <si>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</si>
  <si>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</si>
  <si>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</si>
  <si>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</si>
  <si>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</si>
  <si>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</si>
  <si>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</si>
  <si>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</si>
  <si>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</si>
  <si>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</si>
  <si>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</si>
  <si>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</si>
  <si>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</si>
  <si>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</si>
  <si>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</si>
  <si>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</si>
  <si>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</si>
  <si>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</si>
  <si>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</si>
  <si>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</si>
  <si>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</si>
  <si>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</si>
  <si>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</si>
  <si>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</si>
  <si>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</si>
  <si>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</si>
  <si>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</si>
  <si>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</si>
  <si>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</si>
  <si>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</si>
  <si>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</si>
  <si>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</si>
  <si>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</si>
  <si>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</si>
  <si>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</si>
  <si>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</si>
  <si>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</si>
  <si>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</si>
  <si>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</si>
  <si>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</si>
  <si>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Formula Used</t>
  </si>
  <si>
    <t>S/N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</si>
  <si>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</si>
  <si>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</si>
  <si>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</si>
  <si>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</si>
  <si>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</si>
  <si>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</si>
  <si>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</si>
  <si>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</si>
  <si>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</si>
  <si>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</si>
  <si>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</si>
  <si>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Formula Used   </t>
  </si>
  <si>
    <t>Country and Capital</t>
  </si>
  <si>
    <t xml:space="preserve"> Max Values</t>
  </si>
  <si>
    <t>Min  Values</t>
  </si>
  <si>
    <t xml:space="preserve"> =MAX(B10:G10)</t>
  </si>
  <si>
    <t xml:space="preserve"> =MIN(B10:G10)</t>
  </si>
  <si>
    <t>IF Statement</t>
  </si>
  <si>
    <t>IFS Statement</t>
  </si>
  <si>
    <t>Row Labels</t>
  </si>
  <si>
    <t>Grand Total</t>
  </si>
  <si>
    <t>Sum of 2022 Population</t>
  </si>
  <si>
    <t>Sum of Growth Rate</t>
  </si>
  <si>
    <t>Sum of World Population Percentage</t>
  </si>
  <si>
    <t>LEN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</si>
  <si>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</si>
  <si>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</si>
  <si>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</si>
  <si>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</si>
  <si>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</si>
  <si>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</si>
  <si>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</si>
  <si>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</si>
  <si>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</si>
  <si>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</si>
  <si>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</si>
  <si>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</si>
  <si>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</si>
  <si>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</si>
  <si>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</si>
  <si>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</si>
  <si>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</si>
  <si>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</si>
  <si>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</si>
  <si>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</si>
  <si>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</si>
  <si>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</si>
  <si>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</si>
  <si>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</si>
  <si>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Recruited</t>
  </si>
  <si>
    <t>Vacation Destination Country</t>
  </si>
  <si>
    <t>Left</t>
  </si>
  <si>
    <t>Right</t>
  </si>
  <si>
    <t>Albania @gmail.com</t>
  </si>
  <si>
    <t>Algeria @gmail.com</t>
  </si>
  <si>
    <t>American Samoa @gmail.com</t>
  </si>
  <si>
    <t>Andorra @gmail.com</t>
  </si>
  <si>
    <t>Angola @gmail.com</t>
  </si>
  <si>
    <t>Anguilla @gmail.com</t>
  </si>
  <si>
    <t>Antigua and Barbuda @gmail.com</t>
  </si>
  <si>
    <t>Argentina @gmail.com</t>
  </si>
  <si>
    <t>Armenia @gmail.com</t>
  </si>
  <si>
    <t>Aruba @gmail.com</t>
  </si>
  <si>
    <t>Australia @gmail.com</t>
  </si>
  <si>
    <t>Austria @gmail.com</t>
  </si>
  <si>
    <t>12</t>
  </si>
  <si>
    <t>13</t>
  </si>
  <si>
    <t>14</t>
  </si>
  <si>
    <t>Location</t>
  </si>
  <si>
    <t>Date</t>
  </si>
  <si>
    <t>Population</t>
  </si>
  <si>
    <t>Date-to-Text</t>
  </si>
  <si>
    <t>15</t>
  </si>
  <si>
    <t xml:space="preserve">BA'S NAME </t>
  </si>
  <si>
    <t>STATE</t>
  </si>
  <si>
    <t>STORE 1</t>
  </si>
  <si>
    <t>Lagos</t>
  </si>
  <si>
    <t xml:space="preserve">Cynthia </t>
  </si>
  <si>
    <t xml:space="preserve">Esther </t>
  </si>
  <si>
    <t xml:space="preserve"> Omotolani</t>
  </si>
  <si>
    <t xml:space="preserve">  Ugochukwu</t>
  </si>
  <si>
    <t xml:space="preserve">  Bridget</t>
  </si>
  <si>
    <t xml:space="preserve">Kalu  </t>
  </si>
  <si>
    <t xml:space="preserve">    Amarachi</t>
  </si>
  <si>
    <t xml:space="preserve">    Oluwakemi </t>
  </si>
  <si>
    <t xml:space="preserve">Ajetunmobi   </t>
  </si>
  <si>
    <t xml:space="preserve">   Vanesa</t>
  </si>
  <si>
    <t xml:space="preserve">   Confidence</t>
  </si>
  <si>
    <t xml:space="preserve">  Awosoga  </t>
  </si>
  <si>
    <t>TRIM</t>
  </si>
  <si>
    <t>With 1 Instance</t>
  </si>
  <si>
    <t>With NO instances</t>
  </si>
  <si>
    <t>With 2nd Instance</t>
  </si>
  <si>
    <t>03/12/2019</t>
  </si>
  <si>
    <t>03/14/2020</t>
  </si>
  <si>
    <t>07/15/2020</t>
  </si>
  <si>
    <t>03/16/2021</t>
  </si>
  <si>
    <t>06/17/2021</t>
  </si>
  <si>
    <t>08/18/2021</t>
  </si>
  <si>
    <t>10/19/2021</t>
  </si>
  <si>
    <t>03/20/2022</t>
  </si>
  <si>
    <t>06/21/2022</t>
  </si>
  <si>
    <t>10/22/2022</t>
  </si>
  <si>
    <t>03/23/2023</t>
  </si>
  <si>
    <t>SUM</t>
  </si>
  <si>
    <t>SUMIFS</t>
  </si>
  <si>
    <t>SUMIF &lt;3Mn</t>
  </si>
  <si>
    <t>Stock Quantity</t>
  </si>
  <si>
    <t>No</t>
  </si>
  <si>
    <t>Sample Data Field</t>
  </si>
  <si>
    <t xml:space="preserve">  =SUM(C2:C9)</t>
  </si>
  <si>
    <t xml:space="preserve">  
=SUMIF(C2:C9,"&lt;3000000")</t>
  </si>
  <si>
    <t xml:space="preserve"> 
=SUMIFS(C2:C9,B2:B9,"Algeria",A2:A9,"&lt;60")</t>
  </si>
  <si>
    <t>1. SUM is used to add values in cells, 
2.SUMIF is used to an a single Conditional or criteria to the selected sum field,
3. SUMIFS gives the option of adding more than one criteria to the selected sum-field</t>
  </si>
  <si>
    <t>Population Size</t>
  </si>
  <si>
    <t xml:space="preserve">Calculated Field </t>
  </si>
  <si>
    <t>Calculated Field</t>
  </si>
  <si>
    <t>Sample Date Field</t>
  </si>
  <si>
    <t>Formula and Uses</t>
  </si>
  <si>
    <t xml:space="preserve">  =SUBSTITUTE($D$4:$D$14,"/","-",1)</t>
  </si>
  <si>
    <t xml:space="preserve">  =SUBSTITUTE($D$4:$D$14,"/","-",2)</t>
  </si>
  <si>
    <t xml:space="preserve">  =SUBSTITUTE($D$4:$D$14,"/","-")</t>
  </si>
  <si>
    <t>Uses</t>
  </si>
  <si>
    <t>1. Substitude a cell character with another, 
In the example we substituted / in the date (column D) for - in first instance in appeared, 
in the second instance it appeared 
and lastly in all instance it appears</t>
  </si>
  <si>
    <t>Calculated field</t>
  </si>
  <si>
    <t xml:space="preserve">  =TRIM(D16:D30)</t>
  </si>
  <si>
    <t>To clean data and remove spaces inbetween</t>
  </si>
  <si>
    <t>Skill</t>
  </si>
  <si>
    <t>Topics</t>
  </si>
  <si>
    <t>Start</t>
  </si>
  <si>
    <t>Finish</t>
  </si>
  <si>
    <t>Duration</t>
  </si>
  <si>
    <t>Foundational</t>
  </si>
  <si>
    <t>Basic Formulas:  AVERAGE</t>
  </si>
  <si>
    <t xml:space="preserve">Basic Formulas: PRODUCT, MEAN, MEDIAN, IF, SUMIF
</t>
  </si>
  <si>
    <t>Basic Formulas: SUM</t>
  </si>
  <si>
    <t xml:space="preserve">▪ Advanced Formulas: VLOOKUP, MATCH, INDEX 
</t>
  </si>
  <si>
    <t xml:space="preserve"> Advanced Formulas: 
▪ Pivot Tables ▪ Basic Charting, Filters, Sorting 
</t>
  </si>
  <si>
    <t>Advanced Excel 
▪ Power Query ▪ Ignore VBA, Macros etc.</t>
  </si>
  <si>
    <t>Store Number</t>
  </si>
  <si>
    <t>Store Name</t>
  </si>
  <si>
    <t>Street Address</t>
  </si>
  <si>
    <t>47370-257954</t>
  </si>
  <si>
    <t>Meritxell, 96</t>
  </si>
  <si>
    <t>Av. Meritxell, 96</t>
  </si>
  <si>
    <t>22331-212325</t>
  </si>
  <si>
    <t>Ajman Drive Thru</t>
  </si>
  <si>
    <t>1 Street 69, Al Jarf</t>
  </si>
  <si>
    <t>47089-256771</t>
  </si>
  <si>
    <t>Dana Mall</t>
  </si>
  <si>
    <t>Sheikh Khalifa Bin Zayed St.</t>
  </si>
  <si>
    <t>22126-218024</t>
  </si>
  <si>
    <t>Twofour 54</t>
  </si>
  <si>
    <t>Al Salam Street</t>
  </si>
  <si>
    <t>17127-178586</t>
  </si>
  <si>
    <t>Al Ain Tower</t>
  </si>
  <si>
    <t>Khaldiya Area, Abu Dhabi Island</t>
  </si>
  <si>
    <t>17688-182164</t>
  </si>
  <si>
    <t>Dalma Mall, Ground Floor</t>
  </si>
  <si>
    <t>Dalma Mall, Mussafah</t>
  </si>
  <si>
    <t>18182-182165</t>
  </si>
  <si>
    <t>Dalma Mall, Level 1</t>
  </si>
  <si>
    <t>23359-229184</t>
  </si>
  <si>
    <t>Debenhams Yas Mall</t>
  </si>
  <si>
    <t>Yas Island</t>
  </si>
  <si>
    <t>30781-99022</t>
  </si>
  <si>
    <t>Khalidiya Street</t>
  </si>
  <si>
    <t>Khalidiya St.</t>
  </si>
  <si>
    <t>20423-205465</t>
  </si>
  <si>
    <t>Eastern Mangroves</t>
  </si>
  <si>
    <t>Al Salam Street, The Mangroves</t>
  </si>
  <si>
    <t>20424-205466</t>
  </si>
  <si>
    <t>Nation Towers</t>
  </si>
  <si>
    <t>Corniche Street</t>
  </si>
  <si>
    <t>1579-122101</t>
  </si>
  <si>
    <t>HCT Abu Dhabi Women's College Block</t>
  </si>
  <si>
    <t>Najda Street, Higher Colleges of Technology</t>
  </si>
  <si>
    <t>32595-122105</t>
  </si>
  <si>
    <t>Standard Chartered Building</t>
  </si>
  <si>
    <t>Khalidiya St., Beside Union Cooperative Society</t>
  </si>
  <si>
    <t>24191-236428</t>
  </si>
  <si>
    <t>International Tower</t>
  </si>
  <si>
    <t>Capital Center, Adnec, Abu Dhabi</t>
  </si>
  <si>
    <t>24604-238367</t>
  </si>
  <si>
    <t>Yas Mall 3</t>
  </si>
  <si>
    <t>YAS Island</t>
  </si>
  <si>
    <t>32029-110804</t>
  </si>
  <si>
    <t>Blue Tower A</t>
  </si>
  <si>
    <t>Street No.4, Muroor Road, Ground Floor</t>
  </si>
  <si>
    <t>29560-238539</t>
  </si>
  <si>
    <t>Corniche Park DT</t>
  </si>
  <si>
    <t>Corniche  Road , Abu Dhabi</t>
  </si>
  <si>
    <t>32239-100001</t>
  </si>
  <si>
    <t>Khalidiya Mall</t>
  </si>
  <si>
    <t>Street No.26 of Khalidiya Area, Ground Floor, Shop No. A11</t>
  </si>
  <si>
    <t>31719-103601</t>
  </si>
  <si>
    <t>Al Wahda Mall</t>
  </si>
  <si>
    <t>11th Street, Ground Floor, Main Entrance</t>
  </si>
  <si>
    <t>20008-200004</t>
  </si>
  <si>
    <t>Al Seef Village</t>
  </si>
  <si>
    <t>Salam Street, Ministries District</t>
  </si>
  <si>
    <t>32767-131566</t>
  </si>
  <si>
    <t>Shangri-La Souq</t>
  </si>
  <si>
    <t>Shangri-La Souk, Um Al Nar</t>
  </si>
  <si>
    <t>3886-141408</t>
  </si>
  <si>
    <t>Abu Dhabi University, Men's</t>
  </si>
  <si>
    <t>Muroor Street, Abu Dhabi Mall</t>
  </si>
  <si>
    <t>29539-254261</t>
  </si>
  <si>
    <t>MUshrif Mall 1</t>
  </si>
  <si>
    <t>25th st, Airport Road</t>
  </si>
  <si>
    <t>30781-99021</t>
  </si>
  <si>
    <r>
      <rPr>
        <b/>
        <i/>
        <sz val="10"/>
        <rFont val="Cambria"/>
        <family val="1"/>
      </rPr>
      <t>Option 1</t>
    </r>
    <r>
      <rPr>
        <i/>
        <sz val="10"/>
        <rFont val="Cambria"/>
        <family val="1"/>
      </rPr>
      <t xml:space="preserve"> </t>
    </r>
    <r>
      <rPr>
        <i/>
        <sz val="10"/>
        <color theme="1"/>
        <rFont val="Cambria"/>
        <family val="1"/>
      </rPr>
      <t xml:space="preserve">
</t>
    </r>
    <r>
      <rPr>
        <sz val="10"/>
        <color theme="1"/>
        <rFont val="Cambria"/>
        <family val="1"/>
      </rPr>
      <t xml:space="preserve"> </t>
    </r>
    <r>
      <rPr>
        <sz val="10"/>
        <color rgb="FFFF0000"/>
        <rFont val="Cambria"/>
        <family val="1"/>
      </rPr>
      <t xml:space="preserve">=CONCATENATE(C2," ",D2) </t>
    </r>
    <r>
      <rPr>
        <b/>
        <sz val="10"/>
        <color theme="1"/>
        <rFont val="Cambria"/>
        <family val="1"/>
      </rPr>
      <t xml:space="preserve">
</t>
    </r>
    <r>
      <rPr>
        <i/>
        <sz val="10"/>
        <color theme="1"/>
        <rFont val="Cambria"/>
        <family val="1"/>
      </rPr>
      <t xml:space="preserve">
Add space in-between each cell string using </t>
    </r>
    <r>
      <rPr>
        <b/>
        <sz val="10"/>
        <color rgb="FFFF0000"/>
        <rFont val="Cambria"/>
        <family val="1"/>
      </rPr>
      <t>[" "]</t>
    </r>
  </si>
  <si>
    <r>
      <rPr>
        <b/>
        <i/>
        <sz val="10"/>
        <rFont val="Cambria"/>
        <family val="1"/>
      </rPr>
      <t>Option 2</t>
    </r>
    <r>
      <rPr>
        <sz val="10"/>
        <rFont val="Cambria"/>
        <family val="1"/>
      </rPr>
      <t xml:space="preserve"> </t>
    </r>
    <r>
      <rPr>
        <sz val="10"/>
        <color theme="1"/>
        <rFont val="Cambria"/>
        <family val="1"/>
      </rPr>
      <t xml:space="preserve">
</t>
    </r>
    <r>
      <rPr>
        <b/>
        <sz val="10"/>
        <color rgb="FFFF0000"/>
        <rFont val="Cambria"/>
        <family val="1"/>
      </rPr>
      <t xml:space="preserve"> =C3&amp;" "&amp;D7 </t>
    </r>
  </si>
  <si>
    <t xml:space="preserve"> =IFS(I9:I16="Over Populated","Population control Measures",I9:I16="Under Populated"," Population Increase Measure")</t>
  </si>
  <si>
    <t xml:space="preserve">  =IF($C$9:$C$16&gt;20000000, "Over Populated","Under Populated")</t>
  </si>
  <si>
    <t>Formula Used =&gt;</t>
  </si>
  <si>
    <t xml:space="preserve">  =LEN($D$4:$D$10)</t>
  </si>
  <si>
    <t>Contribution</t>
  </si>
  <si>
    <t>IF &amp; Ifs Statement</t>
  </si>
  <si>
    <t>Concatenate (Joining Two Cell Strings)</t>
  </si>
  <si>
    <t>MIN &amp; MAX Values in a Range</t>
  </si>
  <si>
    <t>Used in making comparision and adding conditional to a seleted range</t>
  </si>
  <si>
    <t>Used to calculate the number of characters in a cell,  
Quite crucial when checking the length of a phone number</t>
  </si>
  <si>
    <t xml:space="preserve">  =LEFT(B2:B13,3)</t>
  </si>
  <si>
    <t xml:space="preserve">  =RIGHT(A2:A13,2)</t>
  </si>
  <si>
    <t>Used to select and cut out date from either left or right of a cell</t>
  </si>
  <si>
    <t xml:space="preserve">Vacation Destination </t>
  </si>
  <si>
    <t>Left Right</t>
  </si>
  <si>
    <t xml:space="preserve">  =TEXT(C13:C24,"mm/dd/yyy")</t>
  </si>
  <si>
    <t>Formula =&gt;</t>
  </si>
  <si>
    <r>
      <t xml:space="preserve">Change Cell data type from </t>
    </r>
    <r>
      <rPr>
        <b/>
        <u/>
        <sz val="12.6"/>
        <color theme="0"/>
        <rFont val="Cambria"/>
        <family val="1"/>
      </rPr>
      <t>Date to Text</t>
    </r>
  </si>
  <si>
    <t>Valid</t>
  </si>
  <si>
    <t>Palms</t>
  </si>
  <si>
    <t>Justrite</t>
  </si>
  <si>
    <t>Ota</t>
  </si>
  <si>
    <t xml:space="preserve"> Ipaja</t>
  </si>
  <si>
    <t>Sangote</t>
  </si>
  <si>
    <t>Apapa</t>
  </si>
  <si>
    <t xml:space="preserve">Just-Oju </t>
  </si>
  <si>
    <t>Fiesta</t>
  </si>
  <si>
    <t>Blenco</t>
  </si>
  <si>
    <t>Shoprite</t>
  </si>
  <si>
    <t>Spebi</t>
  </si>
  <si>
    <t>Substitute</t>
  </si>
  <si>
    <t xml:space="preserve">  =XLOOKUP(B9,$F$2:$F$24,$G$2:$H$24)</t>
  </si>
  <si>
    <r>
      <t>Use: With XLOOKUP, </t>
    </r>
    <r>
      <rPr>
        <b/>
        <sz val="10"/>
        <color rgb="FF040C28"/>
        <rFont val="Cambria"/>
        <family val="1"/>
      </rPr>
      <t>you can look in one column for a search term and return a result from the same row in another column,</t>
    </r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</si>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</sst>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ell MT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b/>
      <sz val="9"/>
      <color theme="1"/>
      <name val="Cambria"/>
      <family val="1"/>
    </font>
    <font>
      <sz val="10"/>
      <color rgb="FFFF0000"/>
      <name val="Berlin Sans FB"/>
      <family val="2"/>
    </font>
    <font>
      <sz val="11"/>
      <color rgb="FFFF0000"/>
      <name val="Cambria"/>
      <family val="1"/>
    </font>
    <font>
      <sz val="10"/>
      <color rgb="FFFF0000"/>
      <name val="Cambria"/>
      <family val="1"/>
    </font>
    <font>
      <i/>
      <sz val="10"/>
      <color theme="1"/>
      <name val="Cambria"/>
      <family val="1"/>
    </font>
    <font>
      <b/>
      <sz val="10"/>
      <color rgb="FFFF0000"/>
      <name val="Cambria"/>
      <family val="1"/>
    </font>
    <font>
      <b/>
      <sz val="11"/>
      <color theme="0"/>
      <name val="Cambria"/>
      <family val="1"/>
    </font>
    <font>
      <sz val="10"/>
      <name val="Cambria"/>
      <family val="1"/>
    </font>
    <font>
      <b/>
      <i/>
      <sz val="10"/>
      <name val="Cambria"/>
      <family val="1"/>
    </font>
    <font>
      <i/>
      <sz val="10"/>
      <name val="Cambria"/>
      <family val="1"/>
    </font>
    <font>
      <b/>
      <sz val="9"/>
      <color rgb="FFFF0000"/>
      <name val="Cambria"/>
      <family val="1"/>
    </font>
    <font>
      <b/>
      <sz val="11"/>
      <name val="Bell MT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mbria"/>
      <family val="1"/>
    </font>
    <font>
      <b/>
      <sz val="12"/>
      <color theme="0"/>
      <name val="Cambria"/>
      <family val="1"/>
    </font>
    <font>
      <b/>
      <sz val="14"/>
      <color theme="0"/>
      <name val="Cambria"/>
      <family val="1"/>
    </font>
    <font>
      <b/>
      <sz val="14"/>
      <color theme="1"/>
      <name val="Cambria"/>
      <family val="1"/>
    </font>
    <font>
      <b/>
      <u/>
      <sz val="12.6"/>
      <color theme="0"/>
      <name val="Cambria"/>
      <family val="1"/>
    </font>
    <font>
      <b/>
      <sz val="11"/>
      <name val="Cambria"/>
      <family val="1"/>
    </font>
    <font>
      <b/>
      <sz val="10"/>
      <color rgb="FF202124"/>
      <name val="Cambria"/>
      <family val="1"/>
    </font>
    <font>
      <b/>
      <sz val="10"/>
      <color rgb="FF040C28"/>
      <name val="Cambria"/>
      <family val="1"/>
    </font>
    <font>
      <b/>
      <sz val="11"/>
      <color rgb="FFFF0000"/>
      <name val="Cambria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1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20" fillId="0" borderId="0" xfId="0" applyFont="1"/>
    <xf numFmtId="0" fontId="20" fillId="33" borderId="0" xfId="0" applyFont="1" applyFill="1"/>
    <xf numFmtId="0" fontId="25" fillId="33" borderId="25" xfId="0" applyFont="1" applyFill="1" applyBorder="1"/>
    <xf numFmtId="0" fontId="22" fillId="33" borderId="12" xfId="0" applyFont="1" applyFill="1" applyBorder="1"/>
    <xf numFmtId="0" fontId="25" fillId="33" borderId="27" xfId="0" applyFont="1" applyFill="1" applyBorder="1"/>
    <xf numFmtId="164" fontId="22" fillId="33" borderId="28" xfId="42" applyNumberFormat="1" applyFont="1" applyFill="1" applyBorder="1"/>
    <xf numFmtId="0" fontId="20" fillId="33" borderId="21" xfId="0" applyFont="1" applyFill="1" applyBorder="1"/>
    <xf numFmtId="1" fontId="20" fillId="33" borderId="22" xfId="0" quotePrefix="1" applyNumberFormat="1" applyFont="1" applyFill="1" applyBorder="1" applyAlignment="1">
      <alignment horizontal="center"/>
    </xf>
    <xf numFmtId="0" fontId="20" fillId="34" borderId="24" xfId="0" applyFont="1" applyFill="1" applyBorder="1"/>
    <xf numFmtId="164" fontId="20" fillId="34" borderId="24" xfId="0" applyNumberFormat="1" applyFont="1" applyFill="1" applyBorder="1"/>
    <xf numFmtId="0" fontId="20" fillId="34" borderId="26" xfId="0" applyFont="1" applyFill="1" applyBorder="1"/>
    <xf numFmtId="0" fontId="20" fillId="35" borderId="10" xfId="0" applyFont="1" applyFill="1" applyBorder="1"/>
    <xf numFmtId="0" fontId="21" fillId="33" borderId="22" xfId="0" quotePrefix="1" applyFont="1" applyFill="1" applyBorder="1"/>
    <xf numFmtId="0" fontId="21" fillId="33" borderId="33" xfId="0" applyFont="1" applyFill="1" applyBorder="1"/>
    <xf numFmtId="14" fontId="21" fillId="33" borderId="33" xfId="0" applyNumberFormat="1" applyFont="1" applyFill="1" applyBorder="1"/>
    <xf numFmtId="1" fontId="21" fillId="33" borderId="33" xfId="43" quotePrefix="1" applyNumberFormat="1" applyFont="1" applyFill="1" applyBorder="1"/>
    <xf numFmtId="0" fontId="21" fillId="33" borderId="23" xfId="0" quotePrefix="1" applyFont="1" applyFill="1" applyBorder="1"/>
    <xf numFmtId="0" fontId="21" fillId="33" borderId="34" xfId="0" applyFont="1" applyFill="1" applyBorder="1"/>
    <xf numFmtId="14" fontId="21" fillId="33" borderId="34" xfId="0" applyNumberFormat="1" applyFont="1" applyFill="1" applyBorder="1"/>
    <xf numFmtId="1" fontId="21" fillId="33" borderId="34" xfId="43" quotePrefix="1" applyNumberFormat="1" applyFont="1" applyFill="1" applyBorder="1"/>
    <xf numFmtId="0" fontId="21" fillId="34" borderId="33" xfId="0" applyFont="1" applyFill="1" applyBorder="1"/>
    <xf numFmtId="0" fontId="21" fillId="34" borderId="16" xfId="0" applyFont="1" applyFill="1" applyBorder="1"/>
    <xf numFmtId="0" fontId="27" fillId="34" borderId="32" xfId="0" applyFont="1" applyFill="1" applyBorder="1"/>
    <xf numFmtId="0" fontId="27" fillId="34" borderId="32" xfId="0" applyFont="1" applyFill="1" applyBorder="1" applyAlignment="1">
      <alignment wrapText="1"/>
    </xf>
    <xf numFmtId="0" fontId="27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35" xfId="0" applyFont="1" applyFill="1" applyBorder="1" applyAlignment="1">
      <alignment wrapText="1"/>
    </xf>
    <xf numFmtId="0" fontId="26" fillId="34" borderId="32" xfId="0" applyFont="1" applyFill="1" applyBorder="1" applyAlignment="1">
      <alignment wrapText="1"/>
    </xf>
    <xf numFmtId="0" fontId="21" fillId="33" borderId="12" xfId="0" applyFont="1" applyFill="1" applyBorder="1"/>
    <xf numFmtId="0" fontId="21" fillId="33" borderId="26" xfId="0" applyFont="1" applyFill="1" applyBorder="1"/>
    <xf numFmtId="0" fontId="21" fillId="33" borderId="11" xfId="0" applyFont="1" applyFill="1" applyBorder="1"/>
    <xf numFmtId="0" fontId="21" fillId="33" borderId="39" xfId="0" applyFont="1" applyFill="1" applyBorder="1"/>
    <xf numFmtId="0" fontId="24" fillId="33" borderId="10" xfId="0" applyFont="1" applyFill="1" applyBorder="1"/>
    <xf numFmtId="0" fontId="21" fillId="33" borderId="22" xfId="0" quotePrefix="1" applyFont="1" applyFill="1" applyBorder="1" applyAlignment="1">
      <alignment horizontal="center"/>
    </xf>
    <xf numFmtId="0" fontId="21" fillId="33" borderId="23" xfId="0" quotePrefix="1" applyFont="1" applyFill="1" applyBorder="1" applyAlignment="1">
      <alignment horizontal="center"/>
    </xf>
    <xf numFmtId="0" fontId="0" fillId="33" borderId="0" xfId="0" applyFill="1" applyAlignment="1">
      <alignment wrapText="1"/>
    </xf>
    <xf numFmtId="14" fontId="0" fillId="33" borderId="0" xfId="0" applyNumberFormat="1" applyFill="1"/>
    <xf numFmtId="0" fontId="0" fillId="33" borderId="40" xfId="0" applyFill="1" applyBorder="1"/>
    <xf numFmtId="0" fontId="0" fillId="33" borderId="41" xfId="0" applyFill="1" applyBorder="1"/>
    <xf numFmtId="0" fontId="0" fillId="33" borderId="42" xfId="0" applyFill="1" applyBorder="1"/>
    <xf numFmtId="0" fontId="0" fillId="33" borderId="43" xfId="0" applyFill="1" applyBorder="1"/>
    <xf numFmtId="0" fontId="0" fillId="33" borderId="44" xfId="0" applyFill="1" applyBorder="1"/>
    <xf numFmtId="0" fontId="0" fillId="33" borderId="45" xfId="0" applyFill="1" applyBorder="1"/>
    <xf numFmtId="0" fontId="0" fillId="33" borderId="46" xfId="0" applyFill="1" applyBorder="1"/>
    <xf numFmtId="0" fontId="0" fillId="33" borderId="47" xfId="0" applyFill="1" applyBorder="1"/>
    <xf numFmtId="0" fontId="0" fillId="36" borderId="13" xfId="0" applyFill="1" applyBorder="1"/>
    <xf numFmtId="0" fontId="0" fillId="36" borderId="15" xfId="0" applyFill="1" applyBorder="1"/>
    <xf numFmtId="0" fontId="0" fillId="36" borderId="17" xfId="0" applyFill="1" applyBorder="1"/>
    <xf numFmtId="0" fontId="0" fillId="36" borderId="14" xfId="0" applyFill="1" applyBorder="1"/>
    <xf numFmtId="0" fontId="18" fillId="36" borderId="18" xfId="0" applyFont="1" applyFill="1" applyBorder="1"/>
    <xf numFmtId="0" fontId="18" fillId="36" borderId="19" xfId="0" applyFont="1" applyFill="1" applyBorder="1"/>
    <xf numFmtId="0" fontId="0" fillId="36" borderId="16" xfId="0" applyFill="1" applyBorder="1"/>
    <xf numFmtId="0" fontId="18" fillId="36" borderId="16" xfId="0" applyFont="1" applyFill="1" applyBorder="1"/>
    <xf numFmtId="0" fontId="0" fillId="36" borderId="0" xfId="0" applyFill="1"/>
    <xf numFmtId="0" fontId="0" fillId="36" borderId="40" xfId="0" applyFill="1" applyBorder="1"/>
    <xf numFmtId="0" fontId="0" fillId="36" borderId="42" xfId="0" applyFill="1" applyBorder="1"/>
    <xf numFmtId="0" fontId="0" fillId="36" borderId="43" xfId="0" applyFill="1" applyBorder="1"/>
    <xf numFmtId="0" fontId="18" fillId="36" borderId="44" xfId="0" applyFont="1" applyFill="1" applyBorder="1"/>
    <xf numFmtId="0" fontId="0" fillId="36" borderId="45" xfId="0" applyFill="1" applyBorder="1"/>
    <xf numFmtId="0" fontId="18" fillId="36" borderId="46" xfId="0" applyFont="1" applyFill="1" applyBorder="1"/>
    <xf numFmtId="0" fontId="18" fillId="36" borderId="47" xfId="0" applyFont="1" applyFill="1" applyBorder="1"/>
    <xf numFmtId="164" fontId="22" fillId="33" borderId="0" xfId="42" applyNumberFormat="1" applyFont="1" applyFill="1" applyBorder="1"/>
    <xf numFmtId="0" fontId="21" fillId="37" borderId="10" xfId="0" applyFont="1" applyFill="1" applyBorder="1"/>
    <xf numFmtId="164" fontId="22" fillId="33" borderId="49" xfId="42" applyNumberFormat="1" applyFont="1" applyFill="1" applyBorder="1"/>
    <xf numFmtId="164" fontId="35" fillId="33" borderId="52" xfId="42" applyNumberFormat="1" applyFont="1" applyFill="1" applyBorder="1"/>
    <xf numFmtId="164" fontId="35" fillId="33" borderId="53" xfId="42" applyNumberFormat="1" applyFont="1" applyFill="1" applyBorder="1"/>
    <xf numFmtId="0" fontId="36" fillId="33" borderId="51" xfId="0" applyFont="1" applyFill="1" applyBorder="1"/>
    <xf numFmtId="0" fontId="25" fillId="33" borderId="54" xfId="0" applyFont="1" applyFill="1" applyBorder="1"/>
    <xf numFmtId="0" fontId="25" fillId="37" borderId="54" xfId="0" applyFont="1" applyFill="1" applyBorder="1"/>
    <xf numFmtId="0" fontId="24" fillId="33" borderId="55" xfId="0" applyFont="1" applyFill="1" applyBorder="1"/>
    <xf numFmtId="0" fontId="24" fillId="33" borderId="56" xfId="0" applyFont="1" applyFill="1" applyBorder="1"/>
    <xf numFmtId="0" fontId="24" fillId="33" borderId="57" xfId="0" applyFont="1" applyFill="1" applyBorder="1"/>
    <xf numFmtId="0" fontId="25" fillId="33" borderId="62" xfId="0" applyFont="1" applyFill="1" applyBorder="1"/>
    <xf numFmtId="0" fontId="25" fillId="37" borderId="63" xfId="0" applyFont="1" applyFill="1" applyBorder="1"/>
    <xf numFmtId="0" fontId="22" fillId="33" borderId="64" xfId="0" applyFont="1" applyFill="1" applyBorder="1"/>
    <xf numFmtId="164" fontId="22" fillId="33" borderId="44" xfId="42" applyNumberFormat="1" applyFont="1" applyFill="1" applyBorder="1"/>
    <xf numFmtId="0" fontId="18" fillId="33" borderId="65" xfId="0" applyFont="1" applyFill="1" applyBorder="1"/>
    <xf numFmtId="0" fontId="18" fillId="33" borderId="66" xfId="0" applyFont="1" applyFill="1" applyBorder="1"/>
    <xf numFmtId="0" fontId="18" fillId="33" borderId="67" xfId="0" applyFont="1" applyFill="1" applyBorder="1"/>
    <xf numFmtId="0" fontId="0" fillId="36" borderId="44" xfId="0" applyFill="1" applyBorder="1"/>
    <xf numFmtId="0" fontId="20" fillId="33" borderId="44" xfId="0" applyFont="1" applyFill="1" applyBorder="1"/>
    <xf numFmtId="0" fontId="20" fillId="33" borderId="45" xfId="0" applyFont="1" applyFill="1" applyBorder="1"/>
    <xf numFmtId="0" fontId="20" fillId="33" borderId="48" xfId="0" applyFont="1" applyFill="1" applyBorder="1"/>
    <xf numFmtId="0" fontId="0" fillId="36" borderId="41" xfId="0" applyFill="1" applyBorder="1"/>
    <xf numFmtId="0" fontId="23" fillId="33" borderId="51" xfId="0" applyFont="1" applyFill="1" applyBorder="1"/>
    <xf numFmtId="0" fontId="20" fillId="33" borderId="69" xfId="0" applyFont="1" applyFill="1" applyBorder="1"/>
    <xf numFmtId="0" fontId="27" fillId="33" borderId="68" xfId="0" applyFont="1" applyFill="1" applyBorder="1" applyAlignment="1">
      <alignment wrapText="1"/>
    </xf>
    <xf numFmtId="0" fontId="27" fillId="33" borderId="53" xfId="0" applyFont="1" applyFill="1" applyBorder="1" applyAlignment="1">
      <alignment wrapText="1"/>
    </xf>
    <xf numFmtId="43" fontId="20" fillId="33" borderId="64" xfId="42" applyFont="1" applyFill="1" applyBorder="1"/>
    <xf numFmtId="0" fontId="0" fillId="33" borderId="65" xfId="0" applyFill="1" applyBorder="1"/>
    <xf numFmtId="164" fontId="20" fillId="33" borderId="49" xfId="42" applyNumberFormat="1" applyFont="1" applyFill="1" applyBorder="1"/>
    <xf numFmtId="0" fontId="0" fillId="33" borderId="66" xfId="0" applyFill="1" applyBorder="1"/>
    <xf numFmtId="43" fontId="20" fillId="33" borderId="49" xfId="42" applyFont="1" applyFill="1" applyBorder="1"/>
    <xf numFmtId="43" fontId="24" fillId="33" borderId="71" xfId="42" applyFont="1" applyFill="1" applyBorder="1"/>
    <xf numFmtId="43" fontId="24" fillId="33" borderId="72" xfId="42" applyFont="1" applyFill="1" applyBorder="1"/>
    <xf numFmtId="0" fontId="0" fillId="33" borderId="67" xfId="0" applyFill="1" applyBorder="1"/>
    <xf numFmtId="0" fontId="0" fillId="33" borderId="70" xfId="0" applyFill="1" applyBorder="1"/>
    <xf numFmtId="0" fontId="14" fillId="33" borderId="53" xfId="0" applyFont="1" applyFill="1" applyBorder="1"/>
    <xf numFmtId="0" fontId="37" fillId="33" borderId="53" xfId="0" applyFont="1" applyFill="1" applyBorder="1"/>
    <xf numFmtId="0" fontId="0" fillId="36" borderId="47" xfId="0" applyFill="1" applyBorder="1"/>
    <xf numFmtId="0" fontId="0" fillId="36" borderId="46" xfId="0" applyFill="1" applyBorder="1"/>
    <xf numFmtId="0" fontId="21" fillId="33" borderId="64" xfId="0" applyFont="1" applyFill="1" applyBorder="1"/>
    <xf numFmtId="164" fontId="21" fillId="33" borderId="49" xfId="42" applyNumberFormat="1" applyFont="1" applyFill="1" applyBorder="1"/>
    <xf numFmtId="43" fontId="24" fillId="37" borderId="61" xfId="42" applyFont="1" applyFill="1" applyBorder="1"/>
    <xf numFmtId="0" fontId="20" fillId="33" borderId="48" xfId="0" quotePrefix="1" applyFont="1" applyFill="1" applyBorder="1"/>
    <xf numFmtId="0" fontId="0" fillId="33" borderId="48" xfId="0" applyFill="1" applyBorder="1"/>
    <xf numFmtId="0" fontId="20" fillId="33" borderId="49" xfId="0" applyFont="1" applyFill="1" applyBorder="1"/>
    <xf numFmtId="0" fontId="0" fillId="33" borderId="50" xfId="0" applyFill="1" applyBorder="1"/>
    <xf numFmtId="0" fontId="20" fillId="33" borderId="51" xfId="0" applyFont="1" applyFill="1" applyBorder="1"/>
    <xf numFmtId="0" fontId="0" fillId="33" borderId="69" xfId="0" applyFill="1" applyBorder="1"/>
    <xf numFmtId="0" fontId="14" fillId="33" borderId="68" xfId="0" applyFont="1" applyFill="1" applyBorder="1" applyAlignment="1">
      <alignment wrapText="1"/>
    </xf>
    <xf numFmtId="0" fontId="14" fillId="33" borderId="69" xfId="0" applyFont="1" applyFill="1" applyBorder="1" applyAlignment="1">
      <alignment wrapText="1"/>
    </xf>
    <xf numFmtId="0" fontId="29" fillId="33" borderId="28" xfId="0" applyFont="1" applyFill="1" applyBorder="1" applyAlignment="1">
      <alignment horizontal="left" vertical="center" wrapText="1"/>
    </xf>
    <xf numFmtId="0" fontId="29" fillId="33" borderId="28" xfId="0" applyFont="1" applyFill="1" applyBorder="1" applyAlignment="1">
      <alignment horizontal="left" vertical="center"/>
    </xf>
    <xf numFmtId="0" fontId="29" fillId="33" borderId="29" xfId="0" applyFont="1" applyFill="1" applyBorder="1" applyAlignment="1">
      <alignment horizontal="left" vertical="center"/>
    </xf>
    <xf numFmtId="0" fontId="21" fillId="33" borderId="30" xfId="0" applyFont="1" applyFill="1" applyBorder="1" applyAlignment="1">
      <alignment horizontal="center"/>
    </xf>
    <xf numFmtId="0" fontId="21" fillId="33" borderId="31" xfId="0" applyFont="1" applyFill="1" applyBorder="1" applyAlignment="1">
      <alignment horizontal="center"/>
    </xf>
    <xf numFmtId="0" fontId="21" fillId="33" borderId="32" xfId="0" applyFont="1" applyFill="1" applyBorder="1" applyAlignment="1">
      <alignment horizontal="center"/>
    </xf>
    <xf numFmtId="0" fontId="31" fillId="36" borderId="31" xfId="0" applyFont="1" applyFill="1" applyBorder="1" applyAlignment="1">
      <alignment horizontal="center" vertical="center"/>
    </xf>
    <xf numFmtId="0" fontId="31" fillId="36" borderId="41" xfId="0" applyFont="1" applyFill="1" applyBorder="1" applyAlignment="1">
      <alignment horizontal="center" vertical="center"/>
    </xf>
    <xf numFmtId="0" fontId="23" fillId="33" borderId="58" xfId="0" applyFont="1" applyFill="1" applyBorder="1" applyAlignment="1">
      <alignment horizontal="center" vertical="center"/>
    </xf>
    <xf numFmtId="0" fontId="31" fillId="33" borderId="59" xfId="0" applyFont="1" applyFill="1" applyBorder="1" applyAlignment="1">
      <alignment horizontal="center" vertical="center"/>
    </xf>
    <xf numFmtId="0" fontId="23" fillId="33" borderId="60" xfId="0" applyFont="1" applyFill="1" applyBorder="1" applyAlignment="1">
      <alignment horizontal="center" vertical="center"/>
    </xf>
    <xf numFmtId="0" fontId="23" fillId="33" borderId="61" xfId="0" applyFont="1" applyFill="1" applyBorder="1" applyAlignment="1">
      <alignment horizontal="center" vertical="center"/>
    </xf>
    <xf numFmtId="0" fontId="20" fillId="33" borderId="73" xfId="0" applyFont="1" applyFill="1" applyBorder="1" applyAlignment="1">
      <alignment horizontal="center" vertical="center" wrapText="1"/>
    </xf>
    <xf numFmtId="0" fontId="37" fillId="33" borderId="70" xfId="0" applyFont="1" applyFill="1" applyBorder="1" applyAlignment="1">
      <alignment horizontal="center"/>
    </xf>
    <xf numFmtId="0" fontId="37" fillId="33" borderId="69" xfId="0" applyFont="1" applyFill="1" applyBorder="1" applyAlignment="1">
      <alignment horizontal="center"/>
    </xf>
    <xf numFmtId="0" fontId="21" fillId="33" borderId="74" xfId="0" applyFont="1" applyFill="1" applyBorder="1" applyAlignment="1">
      <alignment horizontal="left" vertical="center" wrapText="1"/>
    </xf>
    <xf numFmtId="0" fontId="21" fillId="33" borderId="73" xfId="0" applyFont="1" applyFill="1" applyBorder="1" applyAlignment="1">
      <alignment horizontal="left" vertical="center" wrapText="1"/>
    </xf>
    <xf numFmtId="0" fontId="21" fillId="33" borderId="75" xfId="0" applyFont="1" applyFill="1" applyBorder="1" applyAlignment="1">
      <alignment horizontal="left" vertical="center" wrapText="1"/>
    </xf>
    <xf numFmtId="0" fontId="39" fillId="36" borderId="69" xfId="0" applyFont="1" applyFill="1" applyBorder="1" applyAlignment="1">
      <alignment horizontal="center" vertical="center"/>
    </xf>
    <xf numFmtId="0" fontId="23" fillId="33" borderId="70" xfId="0" applyFont="1" applyFill="1" applyBorder="1" applyAlignment="1">
      <alignment horizontal="center"/>
    </xf>
    <xf numFmtId="0" fontId="23" fillId="33" borderId="69" xfId="0" applyFont="1" applyFill="1" applyBorder="1" applyAlignment="1">
      <alignment horizontal="center"/>
    </xf>
    <xf numFmtId="0" fontId="23" fillId="33" borderId="53" xfId="0" applyFont="1" applyFill="1" applyBorder="1" applyAlignment="1">
      <alignment horizontal="center"/>
    </xf>
    <xf numFmtId="0" fontId="20" fillId="33" borderId="74" xfId="0" applyFont="1" applyFill="1" applyBorder="1" applyAlignment="1">
      <alignment horizontal="center" vertical="center" wrapText="1"/>
    </xf>
    <xf numFmtId="0" fontId="20" fillId="33" borderId="75" xfId="0" applyFont="1" applyFill="1" applyBorder="1" applyAlignment="1">
      <alignment horizontal="center" vertical="center" wrapText="1"/>
    </xf>
    <xf numFmtId="0" fontId="20" fillId="34" borderId="30" xfId="0" applyFont="1" applyFill="1" applyBorder="1" applyAlignment="1">
      <alignment horizontal="center" wrapText="1"/>
    </xf>
    <xf numFmtId="0" fontId="20" fillId="34" borderId="31" xfId="0" applyFont="1" applyFill="1" applyBorder="1" applyAlignment="1">
      <alignment horizontal="center" wrapText="1"/>
    </xf>
    <xf numFmtId="0" fontId="20" fillId="34" borderId="32" xfId="0" applyFont="1" applyFill="1" applyBorder="1" applyAlignment="1">
      <alignment horizontal="center" wrapText="1"/>
    </xf>
    <xf numFmtId="0" fontId="20" fillId="33" borderId="30" xfId="0" applyFont="1" applyFill="1" applyBorder="1" applyAlignment="1">
      <alignment horizontal="center"/>
    </xf>
    <xf numFmtId="0" fontId="20" fillId="33" borderId="31" xfId="0" applyFont="1" applyFill="1" applyBorder="1" applyAlignment="1">
      <alignment horizontal="center"/>
    </xf>
    <xf numFmtId="0" fontId="20" fillId="33" borderId="32" xfId="0" applyFont="1" applyFill="1" applyBorder="1" applyAlignment="1">
      <alignment horizontal="center"/>
    </xf>
    <xf numFmtId="0" fontId="20" fillId="34" borderId="30" xfId="0" applyFont="1" applyFill="1" applyBorder="1" applyAlignment="1">
      <alignment horizontal="right" vertical="center"/>
    </xf>
    <xf numFmtId="0" fontId="20" fillId="34" borderId="31" xfId="0" applyFont="1" applyFill="1" applyBorder="1" applyAlignment="1">
      <alignment horizontal="right" vertical="center"/>
    </xf>
    <xf numFmtId="0" fontId="20" fillId="35" borderId="14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14" fontId="20" fillId="33" borderId="49" xfId="0" applyNumberFormat="1" applyFont="1" applyFill="1" applyBorder="1"/>
    <xf numFmtId="0" fontId="23" fillId="33" borderId="54" xfId="0" applyFont="1" applyFill="1" applyBorder="1"/>
    <xf numFmtId="14" fontId="23" fillId="33" borderId="54" xfId="0" applyNumberFormat="1" applyFont="1" applyFill="1" applyBorder="1"/>
    <xf numFmtId="0" fontId="23" fillId="33" borderId="76" xfId="0" applyFont="1" applyFill="1" applyBorder="1"/>
    <xf numFmtId="0" fontId="23" fillId="33" borderId="77" xfId="0" applyFont="1" applyFill="1" applyBorder="1"/>
    <xf numFmtId="1" fontId="20" fillId="33" borderId="49" xfId="43" quotePrefix="1" applyNumberFormat="1" applyFont="1" applyFill="1" applyBorder="1"/>
    <xf numFmtId="0" fontId="23" fillId="33" borderId="71" xfId="0" applyFont="1" applyFill="1" applyBorder="1" applyAlignment="1">
      <alignment horizontal="center"/>
    </xf>
    <xf numFmtId="0" fontId="23" fillId="33" borderId="72" xfId="0" applyFont="1" applyFill="1" applyBorder="1" applyAlignment="1">
      <alignment horizontal="center"/>
    </xf>
    <xf numFmtId="0" fontId="23" fillId="33" borderId="78" xfId="0" applyFont="1" applyFill="1" applyBorder="1"/>
    <xf numFmtId="0" fontId="23" fillId="33" borderId="62" xfId="0" applyFont="1" applyFill="1" applyBorder="1"/>
    <xf numFmtId="0" fontId="20" fillId="33" borderId="64" xfId="0" quotePrefix="1" applyFont="1" applyFill="1" applyBorder="1"/>
    <xf numFmtId="0" fontId="20" fillId="33" borderId="65" xfId="0" applyFont="1" applyFill="1" applyBorder="1"/>
    <xf numFmtId="0" fontId="20" fillId="33" borderId="66" xfId="0" applyFont="1" applyFill="1" applyBorder="1"/>
    <xf numFmtId="0" fontId="20" fillId="33" borderId="67" xfId="0" applyFont="1" applyFill="1" applyBorder="1"/>
    <xf numFmtId="0" fontId="23" fillId="37" borderId="63" xfId="0" applyFont="1" applyFill="1" applyBorder="1"/>
    <xf numFmtId="0" fontId="23" fillId="33" borderId="79" xfId="0" applyFont="1" applyFill="1" applyBorder="1"/>
    <xf numFmtId="0" fontId="23" fillId="33" borderId="72" xfId="0" applyFont="1" applyFill="1" applyBorder="1"/>
    <xf numFmtId="0" fontId="23" fillId="37" borderId="79" xfId="0" applyFont="1" applyFill="1" applyBorder="1"/>
    <xf numFmtId="0" fontId="0" fillId="33" borderId="0" xfId="0" applyFill="1" applyBorder="1"/>
    <xf numFmtId="0" fontId="24" fillId="33" borderId="62" xfId="0" applyFont="1" applyFill="1" applyBorder="1"/>
    <xf numFmtId="0" fontId="24" fillId="33" borderId="54" xfId="0" applyFont="1" applyFill="1" applyBorder="1"/>
    <xf numFmtId="0" fontId="25" fillId="33" borderId="76" xfId="0" applyFont="1" applyFill="1" applyBorder="1"/>
    <xf numFmtId="0" fontId="38" fillId="36" borderId="41" xfId="0" applyFont="1" applyFill="1" applyBorder="1" applyAlignment="1">
      <alignment horizontal="center" vertical="center"/>
    </xf>
    <xf numFmtId="0" fontId="23" fillId="37" borderId="76" xfId="0" applyFont="1" applyFill="1" applyBorder="1"/>
    <xf numFmtId="0" fontId="43" fillId="33" borderId="42" xfId="0" applyFont="1" applyFill="1" applyBorder="1" applyAlignment="1">
      <alignment vertical="center"/>
    </xf>
    <xf numFmtId="0" fontId="23" fillId="33" borderId="0" xfId="0" applyFont="1" applyFill="1" applyBorder="1"/>
    <xf numFmtId="0" fontId="23" fillId="33" borderId="44" xfId="0" applyFont="1" applyFill="1" applyBorder="1"/>
    <xf numFmtId="0" fontId="23" fillId="37" borderId="54" xfId="0" applyFont="1" applyFill="1" applyBorder="1"/>
    <xf numFmtId="0" fontId="43" fillId="33" borderId="70" xfId="0" applyFont="1" applyFill="1" applyBorder="1" applyAlignment="1">
      <alignment horizontal="center" vertical="center"/>
    </xf>
    <xf numFmtId="0" fontId="43" fillId="33" borderId="68" xfId="0" applyFont="1" applyFill="1" applyBorder="1" applyAlignment="1">
      <alignment horizontal="center" vertical="center"/>
    </xf>
    <xf numFmtId="0" fontId="43" fillId="33" borderId="69" xfId="0" applyFont="1" applyFill="1" applyBorder="1" applyAlignment="1">
      <alignment horizontal="center" vertical="center"/>
    </xf>
    <xf numFmtId="0" fontId="43" fillId="33" borderId="52" xfId="0" applyFont="1" applyFill="1" applyBorder="1" applyAlignment="1">
      <alignment horizontal="center" vertical="center"/>
    </xf>
    <xf numFmtId="0" fontId="43" fillId="33" borderId="80" xfId="0" applyFont="1" applyFill="1" applyBorder="1" applyAlignment="1">
      <alignment horizontal="center" vertical="center"/>
    </xf>
    <xf numFmtId="0" fontId="37" fillId="33" borderId="53" xfId="0" applyFont="1" applyFill="1" applyBorder="1" applyAlignment="1">
      <alignment horizontal="center"/>
    </xf>
    <xf numFmtId="0" fontId="21" fillId="33" borderId="81" xfId="0" applyFont="1" applyFill="1" applyBorder="1" applyAlignment="1">
      <alignment horizontal="center"/>
    </xf>
    <xf numFmtId="0" fontId="21" fillId="33" borderId="82" xfId="0" applyFont="1" applyFill="1" applyBorder="1" applyAlignment="1">
      <alignment horizontal="center"/>
    </xf>
    <xf numFmtId="0" fontId="0" fillId="33" borderId="84" xfId="0" applyFill="1" applyBorder="1" applyAlignment="1">
      <alignment horizontal="left" vertical="center" wrapText="1"/>
    </xf>
    <xf numFmtId="0" fontId="21" fillId="33" borderId="83" xfId="0" applyFont="1" applyFill="1" applyBorder="1"/>
    <xf numFmtId="0" fontId="21" fillId="33" borderId="85" xfId="0" applyFont="1" applyFill="1" applyBorder="1"/>
    <xf numFmtId="0" fontId="0" fillId="33" borderId="86" xfId="0" applyFill="1" applyBorder="1" applyAlignment="1">
      <alignment horizontal="left" vertical="center" wrapText="1"/>
    </xf>
    <xf numFmtId="0" fontId="24" fillId="33" borderId="90" xfId="0" applyFont="1" applyFill="1" applyBorder="1"/>
    <xf numFmtId="0" fontId="24" fillId="33" borderId="91" xfId="0" applyFont="1" applyFill="1" applyBorder="1"/>
    <xf numFmtId="0" fontId="24" fillId="33" borderId="92" xfId="0" applyFont="1" applyFill="1" applyBorder="1"/>
    <xf numFmtId="0" fontId="24" fillId="37" borderId="93" xfId="0" applyFont="1" applyFill="1" applyBorder="1"/>
    <xf numFmtId="0" fontId="21" fillId="33" borderId="72" xfId="0" applyFont="1" applyFill="1" applyBorder="1"/>
    <xf numFmtId="0" fontId="21" fillId="33" borderId="37" xfId="0" applyFont="1" applyFill="1" applyBorder="1"/>
    <xf numFmtId="0" fontId="21" fillId="33" borderId="38" xfId="0" applyFont="1" applyFill="1" applyBorder="1"/>
    <xf numFmtId="0" fontId="24" fillId="33" borderId="87" xfId="0" applyFont="1" applyFill="1" applyBorder="1" applyAlignment="1">
      <alignment horizontal="right"/>
    </xf>
    <xf numFmtId="0" fontId="24" fillId="33" borderId="88" xfId="0" applyFont="1" applyFill="1" applyBorder="1" applyAlignment="1">
      <alignment horizontal="right"/>
    </xf>
    <xf numFmtId="0" fontId="30" fillId="33" borderId="89" xfId="0" applyFont="1" applyFill="1" applyBorder="1" applyAlignment="1">
      <alignment wrapText="1"/>
    </xf>
    <xf numFmtId="0" fontId="20" fillId="33" borderId="0" xfId="0" applyFont="1" applyFill="1" applyBorder="1"/>
    <xf numFmtId="0" fontId="24" fillId="33" borderId="94" xfId="0" applyFont="1" applyFill="1" applyBorder="1"/>
    <xf numFmtId="14" fontId="24" fillId="33" borderId="94" xfId="0" applyNumberFormat="1" applyFont="1" applyFill="1" applyBorder="1"/>
    <xf numFmtId="0" fontId="24" fillId="37" borderId="94" xfId="0" applyFont="1" applyFill="1" applyBorder="1"/>
    <xf numFmtId="0" fontId="24" fillId="37" borderId="95" xfId="0" applyFont="1" applyFill="1" applyBorder="1"/>
    <xf numFmtId="0" fontId="20" fillId="33" borderId="14" xfId="0" applyFont="1" applyFill="1" applyBorder="1"/>
    <xf numFmtId="0" fontId="20" fillId="33" borderId="36" xfId="0" applyFont="1" applyFill="1" applyBorder="1" applyAlignment="1">
      <alignment horizontal="left" vertical="center" wrapText="1"/>
    </xf>
    <xf numFmtId="0" fontId="20" fillId="33" borderId="37" xfId="0" applyFont="1" applyFill="1" applyBorder="1" applyAlignment="1">
      <alignment horizontal="left" vertical="center" wrapText="1"/>
    </xf>
    <xf numFmtId="0" fontId="20" fillId="33" borderId="38" xfId="0" applyFont="1" applyFill="1" applyBorder="1" applyAlignment="1">
      <alignment horizontal="left" vertical="center" wrapText="1"/>
    </xf>
    <xf numFmtId="0" fontId="20" fillId="33" borderId="19" xfId="0" applyFont="1" applyFill="1" applyBorder="1"/>
    <xf numFmtId="0" fontId="20" fillId="36" borderId="0" xfId="0" applyFont="1" applyFill="1"/>
    <xf numFmtId="0" fontId="20" fillId="36" borderId="40" xfId="0" applyFont="1" applyFill="1" applyBorder="1"/>
    <xf numFmtId="0" fontId="20" fillId="36" borderId="43" xfId="0" applyFont="1" applyFill="1" applyBorder="1"/>
    <xf numFmtId="0" fontId="20" fillId="36" borderId="45" xfId="0" applyFont="1" applyFill="1" applyBorder="1"/>
    <xf numFmtId="0" fontId="40" fillId="36" borderId="69" xfId="0" applyFont="1" applyFill="1" applyBorder="1" applyAlignment="1">
      <alignment horizontal="center" vertical="center"/>
    </xf>
    <xf numFmtId="0" fontId="41" fillId="36" borderId="69" xfId="0" applyFont="1" applyFill="1" applyBorder="1" applyAlignment="1">
      <alignment horizontal="center" vertical="center"/>
    </xf>
    <xf numFmtId="0" fontId="20" fillId="36" borderId="42" xfId="0" applyFont="1" applyFill="1" applyBorder="1"/>
    <xf numFmtId="0" fontId="20" fillId="36" borderId="44" xfId="0" applyFont="1" applyFill="1" applyBorder="1"/>
    <xf numFmtId="0" fontId="20" fillId="36" borderId="47" xfId="0" applyFont="1" applyFill="1" applyBorder="1"/>
    <xf numFmtId="0" fontId="20" fillId="36" borderId="46" xfId="0" applyFont="1" applyFill="1" applyBorder="1"/>
    <xf numFmtId="0" fontId="40" fillId="36" borderId="69" xfId="0" applyFont="1" applyFill="1" applyBorder="1" applyAlignment="1">
      <alignment horizontal="center"/>
    </xf>
    <xf numFmtId="0" fontId="20" fillId="36" borderId="41" xfId="0" applyFont="1" applyFill="1" applyBorder="1"/>
    <xf numFmtId="0" fontId="20" fillId="36" borderId="46" xfId="0" applyFont="1" applyFill="1" applyBorder="1" applyAlignment="1">
      <alignment wrapText="1"/>
    </xf>
    <xf numFmtId="0" fontId="40" fillId="36" borderId="82" xfId="0" applyFont="1" applyFill="1" applyBorder="1" applyAlignment="1">
      <alignment horizontal="center" vertical="center"/>
    </xf>
    <xf numFmtId="0" fontId="23" fillId="33" borderId="70" xfId="0" applyFont="1" applyFill="1" applyBorder="1"/>
    <xf numFmtId="0" fontId="46" fillId="33" borderId="69" xfId="0" applyFont="1" applyFill="1" applyBorder="1" applyAlignment="1">
      <alignment horizontal="center"/>
    </xf>
    <xf numFmtId="0" fontId="46" fillId="33" borderId="53" xfId="0" applyFont="1" applyFill="1" applyBorder="1" applyAlignment="1">
      <alignment horizontal="center"/>
    </xf>
    <xf numFmtId="0" fontId="44" fillId="33" borderId="40" xfId="0" applyFont="1" applyFill="1" applyBorder="1" applyAlignment="1">
      <alignment horizontal="center" wrapText="1"/>
    </xf>
    <xf numFmtId="0" fontId="44" fillId="33" borderId="41" xfId="0" applyFont="1" applyFill="1" applyBorder="1" applyAlignment="1">
      <alignment horizontal="center" wrapText="1"/>
    </xf>
    <xf numFmtId="0" fontId="44" fillId="33" borderId="42" xfId="0" applyFont="1" applyFill="1" applyBorder="1" applyAlignment="1">
      <alignment horizontal="center" wrapText="1"/>
    </xf>
    <xf numFmtId="0" fontId="44" fillId="33" borderId="43" xfId="0" applyFont="1" applyFill="1" applyBorder="1" applyAlignment="1">
      <alignment horizontal="center" wrapText="1"/>
    </xf>
    <xf numFmtId="0" fontId="44" fillId="33" borderId="0" xfId="0" applyFont="1" applyFill="1" applyBorder="1" applyAlignment="1">
      <alignment horizontal="center" wrapText="1"/>
    </xf>
    <xf numFmtId="0" fontId="44" fillId="33" borderId="44" xfId="0" applyFont="1" applyFill="1" applyBorder="1" applyAlignment="1">
      <alignment horizontal="center" wrapText="1"/>
    </xf>
    <xf numFmtId="0" fontId="44" fillId="33" borderId="45" xfId="0" applyFont="1" applyFill="1" applyBorder="1" applyAlignment="1">
      <alignment horizontal="center" wrapText="1"/>
    </xf>
    <xf numFmtId="0" fontId="44" fillId="33" borderId="46" xfId="0" applyFont="1" applyFill="1" applyBorder="1" applyAlignment="1">
      <alignment horizontal="center" wrapText="1"/>
    </xf>
    <xf numFmtId="0" fontId="44" fillId="33" borderId="47" xfId="0" applyFont="1" applyFill="1" applyBorder="1" applyAlignment="1">
      <alignment horizontal="center" wrapText="1"/>
    </xf>
    <xf numFmtId="0" fontId="31" fillId="36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80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 X1" refreshedDate="45331.305078356483" createdVersion="7" refreshedVersion="7" minRefreshableVersion="3" recordCount="234" xr:uid="{AB474360-88D5-4289-B4FD-57189DD1C9C5}">
  <cacheSource type="worksheet">
    <worksheetSource ref="A1:Q235" sheet="world_population"/>
  </cacheSource>
  <cacheFields count="17">
    <cacheField name="Rank" numFmtId="0">
      <sharedItems containsSemiMixedTypes="0" containsString="0" containsNumber="1" containsInteger="1" minValue="1" maxValue="234"/>
    </cacheField>
    <cacheField name="CCA3" numFmtId="0">
      <sharedItems/>
    </cacheField>
    <cacheField name="Country" numFmtId="0">
      <sharedItems/>
    </cacheField>
    <cacheField name="Capital" numFmtId="0">
      <sharedItems/>
    </cacheField>
    <cacheField name="Continent" numFmtId="0">
      <sharedItems count="6">
        <s v="Asia"/>
        <s v="Europe"/>
        <s v="Africa"/>
        <s v="Oceania"/>
        <s v="North America"/>
        <s v="South America"/>
      </sharedItems>
    </cacheField>
    <cacheField name="2022 Population" numFmtId="0">
      <sharedItems containsSemiMixedTypes="0" containsString="0" containsNumber="1" containsInteger="1" minValue="510" maxValue="1425887337"/>
    </cacheField>
    <cacheField name="2020 Population" numFmtId="0">
      <sharedItems containsSemiMixedTypes="0" containsString="0" containsNumber="1" containsInteger="1" minValue="520" maxValue="1424929781"/>
    </cacheField>
    <cacheField name="2015 Population" numFmtId="0">
      <sharedItems containsSemiMixedTypes="0" containsString="0" containsNumber="1" containsInteger="1" minValue="564" maxValue="1393715448"/>
    </cacheField>
    <cacheField name="2010 Population" numFmtId="0">
      <sharedItems containsSemiMixedTypes="0" containsString="0" containsNumber="1" containsInteger="1" minValue="596" maxValue="1348191368"/>
    </cacheField>
    <cacheField name="2000 Population" numFmtId="0">
      <sharedItems containsSemiMixedTypes="0" containsString="0" containsNumber="1" containsInteger="1" minValue="651" maxValue="1264099069"/>
    </cacheField>
    <cacheField name="1990 Population" numFmtId="0">
      <sharedItems containsSemiMixedTypes="0" containsString="0" containsNumber="1" containsInteger="1" minValue="700" maxValue="1153704252"/>
    </cacheField>
    <cacheField name="1980 Population" numFmtId="0">
      <sharedItems containsSemiMixedTypes="0" containsString="0" containsNumber="1" containsInteger="1" minValue="733" maxValue="982372466"/>
    </cacheField>
    <cacheField name="1970 Population" numFmtId="0">
      <sharedItems containsSemiMixedTypes="0" containsString="0" containsNumber="1" containsInteger="1" minValue="752" maxValue="822534450"/>
    </cacheField>
    <cacheField name="Area (kmÂ²)" numFmtId="0">
      <sharedItems containsSemiMixedTypes="0" containsString="0" containsNumber="1" containsInteger="1" minValue="1" maxValue="17098242"/>
    </cacheField>
    <cacheField name="Density (per kmÂ²)" numFmtId="0">
      <sharedItems containsSemiMixedTypes="0" containsString="0" containsNumber="1" minValue="2.6100000000000002E-2" maxValue="23172.2667"/>
    </cacheField>
    <cacheField name="Growth Rate" numFmtId="0">
      <sharedItems containsSemiMixedTypes="0" containsString="0" containsNumber="1" minValue="0.91200000000000003" maxValue="1.0690999999999999"/>
    </cacheField>
    <cacheField name="World Population Percentage" numFmtId="0">
      <sharedItems containsSemiMixedTypes="0" containsString="0" containsNumber="1" minValue="0" maxValue="17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n v="36"/>
    <s v="AFG"/>
    <s v="Afghanistan"/>
    <s v="Kabul"/>
    <x v="0"/>
    <n v="41128771"/>
    <n v="38972230"/>
    <n v="33753499"/>
    <n v="28189672"/>
    <n v="19542982"/>
    <n v="10694796"/>
    <n v="12486631"/>
    <n v="10752971"/>
    <n v="652230"/>
    <n v="63.058700000000002"/>
    <n v="1.0257000000000001"/>
    <n v="0.52"/>
  </r>
  <r>
    <n v="138"/>
    <s v="ALB"/>
    <s v="Albania"/>
    <s v="Tirana"/>
    <x v="1"/>
    <n v="2842321"/>
    <n v="2866849"/>
    <n v="2882481"/>
    <n v="2913399"/>
    <n v="3182021"/>
    <n v="3295066"/>
    <n v="2941651"/>
    <n v="2324731"/>
    <n v="28748"/>
    <n v="98.870199999999997"/>
    <n v="0.99570000000000003"/>
    <n v="0.04"/>
  </r>
  <r>
    <n v="34"/>
    <s v="DZA"/>
    <s v="Algeria"/>
    <s v="Algiers"/>
    <x v="2"/>
    <n v="44903225"/>
    <n v="43451666"/>
    <n v="39543154"/>
    <n v="35856344"/>
    <n v="30774621"/>
    <n v="25518074"/>
    <n v="18739378"/>
    <n v="13795915"/>
    <n v="2381741"/>
    <n v="18.853100000000001"/>
    <n v="1.0164"/>
    <n v="0.56000000000000005"/>
  </r>
  <r>
    <n v="213"/>
    <s v="ASM"/>
    <s v="American Samoa"/>
    <s v="Pago Pago"/>
    <x v="3"/>
    <n v="44273"/>
    <n v="46189"/>
    <n v="51368"/>
    <n v="54849"/>
    <n v="58230"/>
    <n v="47818"/>
    <n v="32886"/>
    <n v="27075"/>
    <n v="199"/>
    <n v="222.47739999999999"/>
    <n v="0.98309999999999997"/>
    <n v="0"/>
  </r>
  <r>
    <n v="203"/>
    <s v="AND"/>
    <s v="Andorra"/>
    <s v="Andorra la Vella"/>
    <x v="1"/>
    <n v="79824"/>
    <n v="77700"/>
    <n v="71746"/>
    <n v="71519"/>
    <n v="66097"/>
    <n v="53569"/>
    <n v="35611"/>
    <n v="19860"/>
    <n v="468"/>
    <n v="170.5641"/>
    <n v="1.01"/>
    <n v="0"/>
  </r>
  <r>
    <n v="42"/>
    <s v="AGO"/>
    <s v="Angola"/>
    <s v="Luanda"/>
    <x v="2"/>
    <n v="35588987"/>
    <n v="33428485"/>
    <n v="28127721"/>
    <n v="23364185"/>
    <n v="16394062"/>
    <n v="11828638"/>
    <n v="8330047"/>
    <n v="6029700"/>
    <n v="1246700"/>
    <n v="28.546600000000002"/>
    <n v="1.0315000000000001"/>
    <n v="0.45"/>
  </r>
  <r>
    <n v="224"/>
    <s v="AIA"/>
    <s v="Anguilla"/>
    <s v="The Valley"/>
    <x v="4"/>
    <n v="15857"/>
    <n v="15585"/>
    <n v="14525"/>
    <n v="13172"/>
    <n v="11047"/>
    <n v="8316"/>
    <n v="6560"/>
    <n v="6283"/>
    <n v="91"/>
    <n v="174.2527"/>
    <n v="1.0065999999999999"/>
    <n v="0"/>
  </r>
  <r>
    <n v="201"/>
    <s v="ATG"/>
    <s v="Antigua and Barbuda"/>
    <s v="Saint Johnâ€™s"/>
    <x v="4"/>
    <n v="93763"/>
    <n v="92664"/>
    <n v="89941"/>
    <n v="85695"/>
    <n v="75055"/>
    <n v="63328"/>
    <n v="64888"/>
    <n v="64516"/>
    <n v="442"/>
    <n v="212.1335"/>
    <n v="1.0058"/>
    <n v="0"/>
  </r>
  <r>
    <n v="33"/>
    <s v="ARG"/>
    <s v="Argentina"/>
    <s v="Buenos Aires"/>
    <x v="5"/>
    <n v="45510318"/>
    <n v="45036032"/>
    <n v="43257065"/>
    <n v="41100123"/>
    <n v="37070774"/>
    <n v="32637657"/>
    <n v="28024803"/>
    <n v="23842803"/>
    <n v="2780400"/>
    <n v="16.368300000000001"/>
    <n v="1.0052000000000001"/>
    <n v="0.56999999999999995"/>
  </r>
  <r>
    <n v="140"/>
    <s v="ARM"/>
    <s v="Armenia"/>
    <s v="Yerevan"/>
    <x v="0"/>
    <n v="2780469"/>
    <n v="2805608"/>
    <n v="2878595"/>
    <n v="2946293"/>
    <n v="3168523"/>
    <n v="3556539"/>
    <n v="3135123"/>
    <n v="2534377"/>
    <n v="29743"/>
    <n v="93.483099999999993"/>
    <n v="0.99619999999999997"/>
    <n v="0.03"/>
  </r>
  <r>
    <n v="198"/>
    <s v="ABW"/>
    <s v="Aruba"/>
    <s v="Oranjestad"/>
    <x v="4"/>
    <n v="106445"/>
    <n v="106585"/>
    <n v="104257"/>
    <n v="100341"/>
    <n v="89101"/>
    <n v="65712"/>
    <n v="62267"/>
    <n v="59106"/>
    <n v="180"/>
    <n v="591.36109999999996"/>
    <n v="0.99909999999999999"/>
    <n v="0"/>
  </r>
  <r>
    <n v="55"/>
    <s v="AUS"/>
    <s v="Australia"/>
    <s v="Canberra"/>
    <x v="3"/>
    <n v="26177413"/>
    <n v="25670051"/>
    <n v="23820236"/>
    <n v="22019168"/>
    <n v="19017963"/>
    <n v="17048003"/>
    <n v="14706322"/>
    <n v="12595034"/>
    <n v="7692024"/>
    <n v="3.4032"/>
    <n v="1.0099"/>
    <n v="0.33"/>
  </r>
  <r>
    <n v="99"/>
    <s v="AUT"/>
    <s v="Austria"/>
    <s v="Vienna"/>
    <x v="1"/>
    <n v="8939617"/>
    <n v="8907777"/>
    <n v="8642421"/>
    <n v="8362829"/>
    <n v="8010428"/>
    <n v="7678729"/>
    <n v="7547561"/>
    <n v="7465301"/>
    <n v="83871"/>
    <n v="106.5877"/>
    <n v="1.002"/>
    <n v="0.11"/>
  </r>
  <r>
    <n v="91"/>
    <s v="AZE"/>
    <s v="Azerbaijan"/>
    <s v="Baku"/>
    <x v="0"/>
    <n v="10358074"/>
    <n v="10284951"/>
    <n v="9863480"/>
    <n v="9237202"/>
    <n v="8190337"/>
    <n v="7427836"/>
    <n v="6383060"/>
    <n v="5425317"/>
    <n v="86600"/>
    <n v="119.6082"/>
    <n v="1.0044"/>
    <n v="0.13"/>
  </r>
  <r>
    <n v="176"/>
    <s v="BHS"/>
    <s v="Bahamas"/>
    <s v="Nassau"/>
    <x v="4"/>
    <n v="409984"/>
    <n v="406471"/>
    <n v="392697"/>
    <n v="373272"/>
    <n v="325014"/>
    <n v="270679"/>
    <n v="223752"/>
    <n v="179129"/>
    <n v="13943"/>
    <n v="29.404299999999999"/>
    <n v="1.0051000000000001"/>
    <n v="0.01"/>
  </r>
  <r>
    <n v="154"/>
    <s v="BHR"/>
    <s v="Bahrain"/>
    <s v="Manama"/>
    <x v="0"/>
    <n v="1472233"/>
    <n v="1477469"/>
    <n v="1362142"/>
    <n v="1213645"/>
    <n v="711442"/>
    <n v="517418"/>
    <n v="362595"/>
    <n v="222555"/>
    <n v="765"/>
    <n v="1924.4875999999999"/>
    <n v="1.0061"/>
    <n v="0.02"/>
  </r>
  <r>
    <n v="8"/>
    <s v="BGD"/>
    <s v="Bangladesh"/>
    <s v="Dhaka"/>
    <x v="0"/>
    <n v="171186372"/>
    <n v="167420951"/>
    <n v="157830000"/>
    <n v="148391139"/>
    <n v="129193327"/>
    <n v="107147651"/>
    <n v="83929765"/>
    <n v="67541860"/>
    <n v="147570"/>
    <n v="1160.0350000000001"/>
    <n v="1.0107999999999999"/>
    <n v="2.15"/>
  </r>
  <r>
    <n v="186"/>
    <s v="BRB"/>
    <s v="Barbados"/>
    <s v="Bridgetown"/>
    <x v="4"/>
    <n v="281635"/>
    <n v="280693"/>
    <n v="278083"/>
    <n v="274711"/>
    <n v="264657"/>
    <n v="258868"/>
    <n v="253575"/>
    <n v="241397"/>
    <n v="430"/>
    <n v="654.96510000000001"/>
    <n v="1.0015000000000001"/>
    <n v="0"/>
  </r>
  <r>
    <n v="96"/>
    <s v="BLR"/>
    <s v="Belarus"/>
    <s v="Minsk"/>
    <x v="1"/>
    <n v="9534954"/>
    <n v="9633740"/>
    <n v="9700609"/>
    <n v="9731427"/>
    <n v="10256483"/>
    <n v="10428525"/>
    <n v="9817257"/>
    <n v="9170786"/>
    <n v="207600"/>
    <n v="45.929499999999997"/>
    <n v="0.99550000000000005"/>
    <n v="0.12"/>
  </r>
  <r>
    <n v="81"/>
    <s v="BEL"/>
    <s v="Belgium"/>
    <s v="Brussels"/>
    <x v="1"/>
    <n v="11655930"/>
    <n v="11561717"/>
    <n v="11248303"/>
    <n v="10877947"/>
    <n v="10264343"/>
    <n v="9959560"/>
    <n v="9828986"/>
    <n v="9629376"/>
    <n v="30528"/>
    <n v="381.81110000000001"/>
    <n v="1.0038"/>
    <n v="0.15"/>
  </r>
  <r>
    <n v="177"/>
    <s v="BLZ"/>
    <s v="Belize"/>
    <s v="Belmopan"/>
    <x v="4"/>
    <n v="405272"/>
    <n v="394921"/>
    <n v="359871"/>
    <n v="322106"/>
    <n v="240406"/>
    <n v="182589"/>
    <n v="145133"/>
    <n v="120905"/>
    <n v="22966"/>
    <n v="17.646599999999999"/>
    <n v="1.0130999999999999"/>
    <n v="0.01"/>
  </r>
  <r>
    <n v="77"/>
    <s v="BEN"/>
    <s v="Benin"/>
    <s v="Porto-Novo"/>
    <x v="2"/>
    <n v="13352864"/>
    <n v="12643123"/>
    <n v="10932783"/>
    <n v="9445710"/>
    <n v="6998023"/>
    <n v="5133419"/>
    <n v="3833939"/>
    <n v="3023443"/>
    <n v="112622"/>
    <n v="118.5635"/>
    <n v="1.0274000000000001"/>
    <n v="0.17"/>
  </r>
  <r>
    <n v="206"/>
    <s v="BMU"/>
    <s v="Bermuda"/>
    <s v="Hamilton"/>
    <x v="4"/>
    <n v="64184"/>
    <n v="64031"/>
    <n v="63144"/>
    <n v="63447"/>
    <n v="61371"/>
    <n v="57470"/>
    <n v="53565"/>
    <n v="52019"/>
    <n v="54"/>
    <n v="1188.5925999999999"/>
    <n v="1"/>
    <n v="0"/>
  </r>
  <r>
    <n v="165"/>
    <s v="BTN"/>
    <s v="Bhutan"/>
    <s v="Thimphu"/>
    <x v="0"/>
    <n v="782455"/>
    <n v="772506"/>
    <n v="743274"/>
    <n v="705516"/>
    <n v="587207"/>
    <n v="558442"/>
    <n v="415257"/>
    <n v="298894"/>
    <n v="38394"/>
    <n v="20.3796"/>
    <n v="1.0064"/>
    <n v="0.01"/>
  </r>
  <r>
    <n v="80"/>
    <s v="BOL"/>
    <s v="Bolivia"/>
    <s v="Sucre"/>
    <x v="5"/>
    <n v="12224110"/>
    <n v="11936162"/>
    <n v="11090085"/>
    <n v="10223270"/>
    <n v="8592656"/>
    <n v="7096194"/>
    <n v="5736088"/>
    <n v="4585693"/>
    <n v="1098581"/>
    <n v="11.1272"/>
    <n v="1.012"/>
    <n v="0.15"/>
  </r>
  <r>
    <n v="137"/>
    <s v="BIH"/>
    <s v="Bosnia and Herzegovina"/>
    <s v="Sarajevo"/>
    <x v="1"/>
    <n v="3233526"/>
    <n v="3318407"/>
    <n v="3524324"/>
    <n v="3811088"/>
    <n v="4179350"/>
    <n v="4494310"/>
    <n v="4199820"/>
    <n v="3815561"/>
    <n v="51209"/>
    <n v="63.143700000000003"/>
    <n v="0.98860000000000003"/>
    <n v="0.04"/>
  </r>
  <r>
    <n v="144"/>
    <s v="BWA"/>
    <s v="Botswana"/>
    <s v="Gaborone"/>
    <x v="2"/>
    <n v="2630296"/>
    <n v="2546402"/>
    <n v="2305171"/>
    <n v="2091664"/>
    <n v="1726985"/>
    <n v="1341474"/>
    <n v="938578"/>
    <n v="592244"/>
    <n v="582000"/>
    <n v="4.5194000000000001"/>
    <n v="1.0162"/>
    <n v="0.03"/>
  </r>
  <r>
    <n v="7"/>
    <s v="BRA"/>
    <s v="Brazil"/>
    <s v="Brasilia"/>
    <x v="5"/>
    <n v="215313498"/>
    <n v="213196304"/>
    <n v="205188205"/>
    <n v="196353492"/>
    <n v="175873720"/>
    <n v="150706446"/>
    <n v="122288383"/>
    <n v="96369875"/>
    <n v="8515767"/>
    <n v="25.284099999999999"/>
    <n v="1.0045999999999999"/>
    <n v="2.7"/>
  </r>
  <r>
    <n v="221"/>
    <s v="VGB"/>
    <s v="British Virgin Islands"/>
    <s v="Road Town"/>
    <x v="4"/>
    <n v="31305"/>
    <n v="30910"/>
    <n v="29366"/>
    <n v="27556"/>
    <n v="20104"/>
    <n v="15617"/>
    <n v="11109"/>
    <n v="9581"/>
    <n v="151"/>
    <n v="207.31790000000001"/>
    <n v="1.0059"/>
    <n v="0"/>
  </r>
  <r>
    <n v="175"/>
    <s v="BRN"/>
    <s v="Brunei"/>
    <s v="Bandar Seri Begawan"/>
    <x v="0"/>
    <n v="449002"/>
    <n v="441725"/>
    <n v="421437"/>
    <n v="396053"/>
    <n v="333926"/>
    <n v="261928"/>
    <n v="187921"/>
    <n v="133343"/>
    <n v="5765"/>
    <n v="77.884100000000004"/>
    <n v="1.0081"/>
    <n v="0.01"/>
  </r>
  <r>
    <n v="108"/>
    <s v="BGR"/>
    <s v="Bulgaria"/>
    <s v="Sofia"/>
    <x v="1"/>
    <n v="6781953"/>
    <n v="6979175"/>
    <n v="7309253"/>
    <n v="7592273"/>
    <n v="8097691"/>
    <n v="8767778"/>
    <n v="8980606"/>
    <n v="8582950"/>
    <n v="110879"/>
    <n v="61.165399999999998"/>
    <n v="0.9849"/>
    <n v="0.09"/>
  </r>
  <r>
    <n v="58"/>
    <s v="BFA"/>
    <s v="Burkina Faso"/>
    <s v="Ouagadougou"/>
    <x v="2"/>
    <n v="22673762"/>
    <n v="21522626"/>
    <n v="18718019"/>
    <n v="16116845"/>
    <n v="11882888"/>
    <n v="9131361"/>
    <n v="6932967"/>
    <n v="5611666"/>
    <n v="272967"/>
    <n v="83.064099999999996"/>
    <n v="1.0259"/>
    <n v="0.28000000000000003"/>
  </r>
  <r>
    <n v="78"/>
    <s v="BDI"/>
    <s v="Burundi"/>
    <s v="Bujumbura"/>
    <x v="2"/>
    <n v="12889576"/>
    <n v="12220227"/>
    <n v="10727148"/>
    <n v="9126605"/>
    <n v="6307659"/>
    <n v="5483793"/>
    <n v="4312834"/>
    <n v="3497834"/>
    <n v="27834"/>
    <n v="463.0874"/>
    <n v="1.0269999999999999"/>
    <n v="0.16"/>
  </r>
  <r>
    <n v="73"/>
    <s v="KHM"/>
    <s v="Cambodia"/>
    <s v="Phnom Penh"/>
    <x v="0"/>
    <n v="16767842"/>
    <n v="16396860"/>
    <n v="15417523"/>
    <n v="14363532"/>
    <n v="12118841"/>
    <n v="8910808"/>
    <n v="6198959"/>
    <n v="6708525"/>
    <n v="181035"/>
    <n v="92.622100000000003"/>
    <n v="1.0107999999999999"/>
    <n v="0.21"/>
  </r>
  <r>
    <n v="53"/>
    <s v="CMR"/>
    <s v="Cameroon"/>
    <s v="Yaounde"/>
    <x v="2"/>
    <n v="27914536"/>
    <n v="26491087"/>
    <n v="23012646"/>
    <n v="19878036"/>
    <n v="15091594"/>
    <n v="11430520"/>
    <n v="8519891"/>
    <n v="6452787"/>
    <n v="475442"/>
    <n v="58.712800000000001"/>
    <n v="1.0263"/>
    <n v="0.35"/>
  </r>
  <r>
    <n v="39"/>
    <s v="CAN"/>
    <s v="Canada"/>
    <s v="Ottawa"/>
    <x v="4"/>
    <n v="38454327"/>
    <n v="37888705"/>
    <n v="35732126"/>
    <n v="33963412"/>
    <n v="30683313"/>
    <n v="27657204"/>
    <n v="24511510"/>
    <n v="21434577"/>
    <n v="9984670"/>
    <n v="3.8513000000000002"/>
    <n v="1.0078"/>
    <n v="0.48"/>
  </r>
  <r>
    <n v="171"/>
    <s v="CPV"/>
    <s v="Cape Verde"/>
    <s v="Praia"/>
    <x v="2"/>
    <n v="593149"/>
    <n v="582640"/>
    <n v="552166"/>
    <n v="521212"/>
    <n v="458251"/>
    <n v="364563"/>
    <n v="317234"/>
    <n v="287262"/>
    <n v="4033"/>
    <n v="147.07390000000001"/>
    <n v="1.0088999999999999"/>
    <n v="0.01"/>
  </r>
  <r>
    <n v="205"/>
    <s v="CYM"/>
    <s v="Cayman Islands"/>
    <s v="George Town"/>
    <x v="4"/>
    <n v="68706"/>
    <n v="67311"/>
    <n v="60911"/>
    <n v="54074"/>
    <n v="39658"/>
    <n v="26027"/>
    <n v="17100"/>
    <n v="10533"/>
    <n v="264"/>
    <n v="260.25"/>
    <n v="1.0084"/>
    <n v="0"/>
  </r>
  <r>
    <n v="117"/>
    <s v="CAF"/>
    <s v="Central African Republic"/>
    <s v="Bangui"/>
    <x v="2"/>
    <n v="5579144"/>
    <n v="5343020"/>
    <n v="4819333"/>
    <n v="4660067"/>
    <n v="3759170"/>
    <n v="2809221"/>
    <n v="2415276"/>
    <n v="2067356"/>
    <n v="622984"/>
    <n v="8.9555000000000007"/>
    <n v="1.0224"/>
    <n v="7.0000000000000007E-2"/>
  </r>
  <r>
    <n v="69"/>
    <s v="TCD"/>
    <s v="Chad"/>
    <s v="N'Djamena"/>
    <x v="2"/>
    <n v="17723315"/>
    <n v="16644701"/>
    <n v="14140274"/>
    <n v="11894727"/>
    <n v="8259137"/>
    <n v="5827069"/>
    <n v="4408230"/>
    <n v="3667394"/>
    <n v="1284000"/>
    <n v="13.8032"/>
    <n v="1.0316000000000001"/>
    <n v="0.22"/>
  </r>
  <r>
    <n v="65"/>
    <s v="CHL"/>
    <s v="Chile"/>
    <s v="Santiago"/>
    <x v="5"/>
    <n v="19603733"/>
    <n v="19300315"/>
    <n v="17870124"/>
    <n v="17004162"/>
    <n v="15351799"/>
    <n v="13342868"/>
    <n v="11469828"/>
    <n v="9820481"/>
    <n v="756102"/>
    <n v="25.927399999999999"/>
    <n v="1.0057"/>
    <n v="0.25"/>
  </r>
  <r>
    <n v="1"/>
    <s v="CHN"/>
    <s v="China"/>
    <s v="Beijing"/>
    <x v="0"/>
    <n v="1425887337"/>
    <n v="1424929781"/>
    <n v="1393715448"/>
    <n v="1348191368"/>
    <n v="1264099069"/>
    <n v="1153704252"/>
    <n v="982372466"/>
    <n v="822534450"/>
    <n v="9706961"/>
    <n v="146.89330000000001"/>
    <n v="1"/>
    <n v="17.88"/>
  </r>
  <r>
    <n v="28"/>
    <s v="COL"/>
    <s v="Colombia"/>
    <s v="Bogota"/>
    <x v="5"/>
    <n v="51874024"/>
    <n v="50930662"/>
    <n v="47119728"/>
    <n v="44816108"/>
    <n v="39215135"/>
    <n v="32601393"/>
    <n v="26176195"/>
    <n v="20905254"/>
    <n v="1141748"/>
    <n v="45.433900000000001"/>
    <n v="1.0068999999999999"/>
    <n v="0.65"/>
  </r>
  <r>
    <n v="163"/>
    <s v="COM"/>
    <s v="Comoros"/>
    <s v="Moroni"/>
    <x v="2"/>
    <n v="836774"/>
    <n v="806166"/>
    <n v="730216"/>
    <n v="656024"/>
    <n v="536758"/>
    <n v="431119"/>
    <n v="328328"/>
    <n v="242351"/>
    <n v="1862"/>
    <n v="449.39530000000002"/>
    <n v="1.0184"/>
    <n v="0.01"/>
  </r>
  <r>
    <n v="223"/>
    <s v="COK"/>
    <s v="Cook Islands"/>
    <s v="Avarua"/>
    <x v="3"/>
    <n v="17011"/>
    <n v="17029"/>
    <n v="17695"/>
    <n v="17212"/>
    <n v="15897"/>
    <n v="17123"/>
    <n v="17651"/>
    <n v="20470"/>
    <n v="236"/>
    <n v="72.080500000000001"/>
    <n v="1.0004999999999999"/>
    <n v="0"/>
  </r>
  <r>
    <n v="124"/>
    <s v="CRI"/>
    <s v="Costa Rica"/>
    <s v="San JosÃ©"/>
    <x v="4"/>
    <n v="5180829"/>
    <n v="5123105"/>
    <n v="4895242"/>
    <n v="4622252"/>
    <n v="3979193"/>
    <n v="3158253"/>
    <n v="2414303"/>
    <n v="1855697"/>
    <n v="51100"/>
    <n v="101.3861"/>
    <n v="1.0052000000000001"/>
    <n v="0.06"/>
  </r>
  <r>
    <n v="130"/>
    <s v="HRV"/>
    <s v="Croatia"/>
    <s v="Zagreb"/>
    <x v="1"/>
    <n v="4030358"/>
    <n v="4096868"/>
    <n v="4254815"/>
    <n v="4368682"/>
    <n v="4548434"/>
    <n v="4873707"/>
    <n v="4680144"/>
    <n v="4492638"/>
    <n v="56594"/>
    <n v="71.215299999999999"/>
    <n v="0.99270000000000003"/>
    <n v="0.05"/>
  </r>
  <r>
    <n v="85"/>
    <s v="CUB"/>
    <s v="Cuba"/>
    <s v="Havana"/>
    <x v="4"/>
    <n v="11212191"/>
    <n v="11300698"/>
    <n v="11339894"/>
    <n v="11290417"/>
    <n v="11105791"/>
    <n v="10626680"/>
    <n v="9809107"/>
    <n v="8869636"/>
    <n v="109884"/>
    <n v="102.03660000000001"/>
    <n v="0.99609999999999999"/>
    <n v="0.14000000000000001"/>
  </r>
  <r>
    <n v="189"/>
    <s v="CUW"/>
    <s v="Curacao"/>
    <s v="Willemstad"/>
    <x v="4"/>
    <n v="191163"/>
    <n v="189288"/>
    <n v="169572"/>
    <n v="159380"/>
    <n v="141424"/>
    <n v="155446"/>
    <n v="156851"/>
    <n v="150385"/>
    <n v="444"/>
    <n v="430.54730000000001"/>
    <n v="1.0043"/>
    <n v="0"/>
  </r>
  <r>
    <n v="158"/>
    <s v="CYP"/>
    <s v="Cyprus"/>
    <s v="Nicosia"/>
    <x v="1"/>
    <n v="1251488"/>
    <n v="1237537"/>
    <n v="1187280"/>
    <n v="1129686"/>
    <n v="948237"/>
    <n v="788500"/>
    <n v="679327"/>
    <n v="640804"/>
    <n v="9251"/>
    <n v="135.28139999999999"/>
    <n v="1.0059"/>
    <n v="0.02"/>
  </r>
  <r>
    <n v="88"/>
    <s v="CZE"/>
    <s v="Czech Republic"/>
    <s v="Prague"/>
    <x v="1"/>
    <n v="10493986"/>
    <n v="10530953"/>
    <n v="10523798"/>
    <n v="10464749"/>
    <n v="10234710"/>
    <n v="10301192"/>
    <n v="10270060"/>
    <n v="9795744"/>
    <n v="78865"/>
    <n v="133.06270000000001"/>
    <n v="0.99839999999999995"/>
    <n v="0.13"/>
  </r>
  <r>
    <n v="115"/>
    <s v="DNK"/>
    <s v="Denmark"/>
    <s v="Copenhagen"/>
    <x v="1"/>
    <n v="5882261"/>
    <n v="5825641"/>
    <n v="5677796"/>
    <n v="5550849"/>
    <n v="5340655"/>
    <n v="5144623"/>
    <n v="5125392"/>
    <n v="4922963"/>
    <n v="43094"/>
    <n v="136.4984"/>
    <n v="1.0047999999999999"/>
    <n v="7.0000000000000007E-2"/>
  </r>
  <r>
    <n v="160"/>
    <s v="DJI"/>
    <s v="Djibouti"/>
    <s v="Djibouti"/>
    <x v="2"/>
    <n v="1120849"/>
    <n v="1090156"/>
    <n v="1006259"/>
    <n v="919199"/>
    <n v="742033"/>
    <n v="577173"/>
    <n v="324121"/>
    <n v="144379"/>
    <n v="23200"/>
    <n v="48.3125"/>
    <n v="1.0138"/>
    <n v="0.01"/>
  </r>
  <r>
    <n v="204"/>
    <s v="DMA"/>
    <s v="Dominica"/>
    <s v="Roseau"/>
    <x v="4"/>
    <n v="72737"/>
    <n v="71995"/>
    <n v="70007"/>
    <n v="68755"/>
    <n v="68346"/>
    <n v="69481"/>
    <n v="72978"/>
    <n v="68895"/>
    <n v="751"/>
    <n v="96.853499999999997"/>
    <n v="1.0044999999999999"/>
    <n v="0"/>
  </r>
  <r>
    <n v="84"/>
    <s v="DOM"/>
    <s v="Dominican Republic"/>
    <s v="Santo Domingo"/>
    <x v="4"/>
    <n v="11228821"/>
    <n v="10999664"/>
    <n v="10405832"/>
    <n v="9775755"/>
    <n v="8540791"/>
    <n v="7129004"/>
    <n v="5755800"/>
    <n v="4475871"/>
    <n v="48671"/>
    <n v="230.70869999999999"/>
    <n v="1.01"/>
    <n v="0.14000000000000001"/>
  </r>
  <r>
    <n v="15"/>
    <s v="COD"/>
    <s v="DR Congo"/>
    <s v="Kinshasa"/>
    <x v="2"/>
    <n v="99010212"/>
    <n v="92853164"/>
    <n v="78656904"/>
    <n v="66391257"/>
    <n v="48616317"/>
    <n v="35987541"/>
    <n v="26708686"/>
    <n v="20151733"/>
    <n v="2344858"/>
    <n v="42.224400000000003"/>
    <n v="1.0325"/>
    <n v="1.24"/>
  </r>
  <r>
    <n v="67"/>
    <s v="ECU"/>
    <s v="Ecuador"/>
    <s v="Quito"/>
    <x v="5"/>
    <n v="18001000"/>
    <n v="17588595"/>
    <n v="16195902"/>
    <n v="14989585"/>
    <n v="12626507"/>
    <n v="10449837"/>
    <n v="8135845"/>
    <n v="6172215"/>
    <n v="276841"/>
    <n v="65.022900000000007"/>
    <n v="1.0114000000000001"/>
    <n v="0.23"/>
  </r>
  <r>
    <n v="14"/>
    <s v="EGY"/>
    <s v="Egypt"/>
    <s v="Cairo"/>
    <x v="2"/>
    <n v="110990103"/>
    <n v="107465134"/>
    <n v="97723799"/>
    <n v="87252413"/>
    <n v="71371371"/>
    <n v="57214630"/>
    <n v="43748556"/>
    <n v="34781986"/>
    <n v="1002450"/>
    <n v="110.7188"/>
    <n v="1.0158"/>
    <n v="1.39"/>
  </r>
  <r>
    <n v="112"/>
    <s v="SLV"/>
    <s v="El Salvador"/>
    <s v="San Salvador"/>
    <x v="4"/>
    <n v="6336392"/>
    <n v="6292731"/>
    <n v="6231066"/>
    <n v="6114034"/>
    <n v="5958482"/>
    <n v="5367179"/>
    <n v="4508992"/>
    <n v="3619090"/>
    <n v="21041"/>
    <n v="301.14499999999998"/>
    <n v="1.0035000000000001"/>
    <n v="0.08"/>
  </r>
  <r>
    <n v="152"/>
    <s v="GNQ"/>
    <s v="Equatorial Guinea"/>
    <s v="Malabo"/>
    <x v="2"/>
    <n v="1674908"/>
    <n v="1596049"/>
    <n v="1346973"/>
    <n v="1094524"/>
    <n v="684977"/>
    <n v="465549"/>
    <n v="282509"/>
    <n v="316955"/>
    <n v="28051"/>
    <n v="59.709400000000002"/>
    <n v="1.0246999999999999"/>
    <n v="0.02"/>
  </r>
  <r>
    <n v="132"/>
    <s v="ERI"/>
    <s v="Eritrea"/>
    <s v="Asmara"/>
    <x v="2"/>
    <n v="3684032"/>
    <n v="3555868"/>
    <n v="3340006"/>
    <n v="3147727"/>
    <n v="2392880"/>
    <n v="2149960"/>
    <n v="1657982"/>
    <n v="1272748"/>
    <n v="117600"/>
    <n v="31.326799999999999"/>
    <n v="1.0176000000000001"/>
    <n v="0.05"/>
  </r>
  <r>
    <n v="156"/>
    <s v="EST"/>
    <s v="Estonia"/>
    <s v="Tallinn"/>
    <x v="1"/>
    <n v="1326062"/>
    <n v="1329444"/>
    <n v="1314657"/>
    <n v="1331535"/>
    <n v="1396877"/>
    <n v="1570674"/>
    <n v="1476983"/>
    <n v="1361999"/>
    <n v="45227"/>
    <n v="29.3201"/>
    <n v="0.998"/>
    <n v="0.02"/>
  </r>
  <r>
    <n v="159"/>
    <s v="SWZ"/>
    <s v="Eswatini"/>
    <s v="Mbabane"/>
    <x v="2"/>
    <n v="1201670"/>
    <n v="1180655"/>
    <n v="1133936"/>
    <n v="1099920"/>
    <n v="1030496"/>
    <n v="854011"/>
    <n v="598564"/>
    <n v="442865"/>
    <n v="17364"/>
    <n v="69.204700000000003"/>
    <n v="1.0079"/>
    <n v="0.02"/>
  </r>
  <r>
    <n v="12"/>
    <s v="ETH"/>
    <s v="Ethiopia"/>
    <s v="Addis Ababa"/>
    <x v="2"/>
    <n v="123379924"/>
    <n v="117190911"/>
    <n v="102471895"/>
    <n v="89237791"/>
    <n v="67031867"/>
    <n v="47878073"/>
    <n v="34945469"/>
    <n v="28308246"/>
    <n v="1104300"/>
    <n v="111.7268"/>
    <n v="1.0257000000000001"/>
    <n v="1.55"/>
  </r>
  <r>
    <n v="231"/>
    <s v="FLK"/>
    <s v="Falkland Islands"/>
    <s v="Stanley"/>
    <x v="5"/>
    <n v="3780"/>
    <n v="3747"/>
    <n v="3408"/>
    <n v="3187"/>
    <n v="3080"/>
    <n v="2332"/>
    <n v="2240"/>
    <n v="2274"/>
    <n v="12173"/>
    <n v="0.3105"/>
    <n v="1.0043"/>
    <n v="0"/>
  </r>
  <r>
    <n v="209"/>
    <s v="FRO"/>
    <s v="Faroe Islands"/>
    <s v="TÃ³rshavn"/>
    <x v="1"/>
    <n v="53090"/>
    <n v="52415"/>
    <n v="48816"/>
    <n v="48410"/>
    <n v="45660"/>
    <n v="47479"/>
    <n v="43054"/>
    <n v="38416"/>
    <n v="1393"/>
    <n v="38.112000000000002"/>
    <n v="1.0038"/>
    <n v="0"/>
  </r>
  <r>
    <n v="162"/>
    <s v="FJI"/>
    <s v="Fiji"/>
    <s v="Suva"/>
    <x v="3"/>
    <n v="929766"/>
    <n v="920422"/>
    <n v="917200"/>
    <n v="905169"/>
    <n v="832509"/>
    <n v="780430"/>
    <n v="644582"/>
    <n v="527634"/>
    <n v="18272"/>
    <n v="50.884700000000002"/>
    <n v="1.0056"/>
    <n v="0.01"/>
  </r>
  <r>
    <n v="118"/>
    <s v="FIN"/>
    <s v="Finland"/>
    <s v="Helsinki"/>
    <x v="1"/>
    <n v="5540745"/>
    <n v="5529468"/>
    <n v="5479461"/>
    <n v="5363271"/>
    <n v="5176209"/>
    <n v="4986545"/>
    <n v="4779418"/>
    <n v="4606621"/>
    <n v="338424"/>
    <n v="16.372199999999999"/>
    <n v="1.0008999999999999"/>
    <n v="7.0000000000000007E-2"/>
  </r>
  <r>
    <n v="23"/>
    <s v="FRA"/>
    <s v="France"/>
    <s v="Paris"/>
    <x v="1"/>
    <n v="64626628"/>
    <n v="64480053"/>
    <n v="63809769"/>
    <n v="62444567"/>
    <n v="58665453"/>
    <n v="56412897"/>
    <n v="53713830"/>
    <n v="50523586"/>
    <n v="551695"/>
    <n v="117.14190000000001"/>
    <n v="1.0015000000000001"/>
    <n v="0.81"/>
  </r>
  <r>
    <n v="184"/>
    <s v="GUF"/>
    <s v="French Guiana"/>
    <s v="Cayenne"/>
    <x v="5"/>
    <n v="304557"/>
    <n v="290969"/>
    <n v="257026"/>
    <n v="228453"/>
    <n v="164351"/>
    <n v="113931"/>
    <n v="66825"/>
    <n v="46484"/>
    <n v="83534"/>
    <n v="3.6459000000000001"/>
    <n v="1.0239"/>
    <n v="0"/>
  </r>
  <r>
    <n v="183"/>
    <s v="PYF"/>
    <s v="French Polynesia"/>
    <s v="Papeete"/>
    <x v="3"/>
    <n v="306279"/>
    <n v="301920"/>
    <n v="291787"/>
    <n v="283788"/>
    <n v="250927"/>
    <n v="211089"/>
    <n v="163591"/>
    <n v="117891"/>
    <n v="4167"/>
    <n v="73.501099999999994"/>
    <n v="1.0074000000000001"/>
    <n v="0"/>
  </r>
  <r>
    <n v="146"/>
    <s v="GAB"/>
    <s v="Gabon"/>
    <s v="Libreville"/>
    <x v="2"/>
    <n v="2388992"/>
    <n v="2292573"/>
    <n v="2028517"/>
    <n v="1711105"/>
    <n v="1272935"/>
    <n v="983028"/>
    <n v="749078"/>
    <n v="597192"/>
    <n v="267668"/>
    <n v="8.9252000000000002"/>
    <n v="1.0204"/>
    <n v="0.03"/>
  </r>
  <r>
    <n v="142"/>
    <s v="GMB"/>
    <s v="Gambia"/>
    <s v="Banjul"/>
    <x v="2"/>
    <n v="2705992"/>
    <n v="2573995"/>
    <n v="2253133"/>
    <n v="1937275"/>
    <n v="1437539"/>
    <n v="1040616"/>
    <n v="718586"/>
    <n v="528731"/>
    <n v="10689"/>
    <n v="253.1567"/>
    <n v="1.0249999999999999"/>
    <n v="0.03"/>
  </r>
  <r>
    <n v="131"/>
    <s v="GEO"/>
    <s v="Georgia"/>
    <s v="Tbilisi"/>
    <x v="0"/>
    <n v="3744385"/>
    <n v="3765912"/>
    <n v="3771132"/>
    <n v="3836831"/>
    <n v="4265172"/>
    <n v="5391636"/>
    <n v="5145843"/>
    <n v="4800426"/>
    <n v="69700"/>
    <n v="53.721400000000003"/>
    <n v="0.99639999999999995"/>
    <n v="0.05"/>
  </r>
  <r>
    <n v="19"/>
    <s v="DEU"/>
    <s v="Germany"/>
    <s v="Berlin"/>
    <x v="1"/>
    <n v="83369843"/>
    <n v="83328988"/>
    <n v="82073226"/>
    <n v="81325090"/>
    <n v="81551677"/>
    <n v="79370196"/>
    <n v="77786703"/>
    <n v="78294583"/>
    <n v="357114"/>
    <n v="233.45439999999999"/>
    <n v="0.99950000000000006"/>
    <n v="1.05"/>
  </r>
  <r>
    <n v="47"/>
    <s v="GHA"/>
    <s v="Ghana"/>
    <s v="Accra"/>
    <x v="2"/>
    <n v="33475870"/>
    <n v="32180401"/>
    <n v="28870939"/>
    <n v="25574719"/>
    <n v="19665502"/>
    <n v="15446982"/>
    <n v="11865246"/>
    <n v="8861895"/>
    <n v="238533"/>
    <n v="140.34059999999999"/>
    <n v="1.0196000000000001"/>
    <n v="0.42"/>
  </r>
  <r>
    <n v="219"/>
    <s v="GIB"/>
    <s v="Gibraltar"/>
    <s v="Gibraltar"/>
    <x v="1"/>
    <n v="32649"/>
    <n v="32709"/>
    <n v="32520"/>
    <n v="31262"/>
    <n v="27741"/>
    <n v="27317"/>
    <n v="28734"/>
    <n v="26685"/>
    <n v="6"/>
    <n v="5441.5"/>
    <n v="0.99939999999999996"/>
    <n v="0"/>
  </r>
  <r>
    <n v="90"/>
    <s v="GRC"/>
    <s v="Greece"/>
    <s v="Athens"/>
    <x v="1"/>
    <n v="10384971"/>
    <n v="10512232"/>
    <n v="10806641"/>
    <n v="11033783"/>
    <n v="11038109"/>
    <n v="10302255"/>
    <n v="9307148"/>
    <n v="8544873"/>
    <n v="131990"/>
    <n v="78.680000000000007"/>
    <n v="0.99419999999999997"/>
    <n v="0.13"/>
  </r>
  <r>
    <n v="208"/>
    <s v="GRL"/>
    <s v="Greenland"/>
    <s v="Nuuk"/>
    <x v="4"/>
    <n v="56466"/>
    <n v="56026"/>
    <n v="55895"/>
    <n v="56351"/>
    <n v="56184"/>
    <n v="55599"/>
    <n v="50106"/>
    <n v="45434"/>
    <n v="2166086"/>
    <n v="2.6100000000000002E-2"/>
    <n v="1.004"/>
    <n v="0"/>
  </r>
  <r>
    <n v="193"/>
    <s v="GRD"/>
    <s v="Grenada"/>
    <s v="Saint George's"/>
    <x v="4"/>
    <n v="125438"/>
    <n v="123663"/>
    <n v="118980"/>
    <n v="114039"/>
    <n v="107432"/>
    <n v="99047"/>
    <n v="94838"/>
    <n v="98794"/>
    <n v="344"/>
    <n v="364.64530000000002"/>
    <n v="1.0065999999999999"/>
    <n v="0"/>
  </r>
  <r>
    <n v="178"/>
    <s v="GLP"/>
    <s v="Guadeloupe"/>
    <s v="Basse-Terre"/>
    <x v="4"/>
    <n v="395752"/>
    <n v="395642"/>
    <n v="399089"/>
    <n v="403072"/>
    <n v="424067"/>
    <n v="391951"/>
    <n v="334234"/>
    <n v="318310"/>
    <n v="1628"/>
    <n v="243.0909"/>
    <n v="0.99919999999999998"/>
    <n v="0"/>
  </r>
  <r>
    <n v="191"/>
    <s v="GUM"/>
    <s v="Guam"/>
    <s v="HagÃ¥tÃ±a"/>
    <x v="3"/>
    <n v="171774"/>
    <n v="169231"/>
    <n v="167978"/>
    <n v="164905"/>
    <n v="160188"/>
    <n v="138263"/>
    <n v="110286"/>
    <n v="88300"/>
    <n v="549"/>
    <n v="312.8852"/>
    <n v="1.0073000000000001"/>
    <n v="0"/>
  </r>
  <r>
    <n v="68"/>
    <s v="GTM"/>
    <s v="Guatemala"/>
    <s v="Guatemala City"/>
    <x v="4"/>
    <n v="17843908"/>
    <n v="17362718"/>
    <n v="16001107"/>
    <n v="14543121"/>
    <n v="11735894"/>
    <n v="9084780"/>
    <n v="6987767"/>
    <n v="5453208"/>
    <n v="108889"/>
    <n v="163.8725"/>
    <n v="1.0134000000000001"/>
    <n v="0.22"/>
  </r>
  <r>
    <n v="207"/>
    <s v="GGY"/>
    <s v="Guernsey"/>
    <s v="Saint Peter Port"/>
    <x v="1"/>
    <n v="63301"/>
    <n v="62794"/>
    <n v="61629"/>
    <n v="60782"/>
    <n v="59114"/>
    <n v="57727"/>
    <n v="52860"/>
    <n v="52656"/>
    <n v="78"/>
    <n v="811.55129999999997"/>
    <n v="1.0037"/>
    <n v="0"/>
  </r>
  <r>
    <n v="75"/>
    <s v="GIN"/>
    <s v="Guinea"/>
    <s v="Conakry"/>
    <x v="2"/>
    <n v="13859341"/>
    <n v="13205153"/>
    <n v="11625998"/>
    <n v="10270728"/>
    <n v="8336967"/>
    <n v="6354145"/>
    <n v="4972609"/>
    <n v="4222374"/>
    <n v="245857"/>
    <n v="56.371600000000001"/>
    <n v="1.0242"/>
    <n v="0.17"/>
  </r>
  <r>
    <n v="149"/>
    <s v="GNB"/>
    <s v="Guinea-Bissau"/>
    <s v="Bissau"/>
    <x v="2"/>
    <n v="2105566"/>
    <n v="2015828"/>
    <n v="1788919"/>
    <n v="1567220"/>
    <n v="1230849"/>
    <n v="973551"/>
    <n v="831462"/>
    <n v="591663"/>
    <n v="36125"/>
    <n v="58.285600000000002"/>
    <n v="1.0218"/>
    <n v="0.03"/>
  </r>
  <r>
    <n v="164"/>
    <s v="GUY"/>
    <s v="Guyana"/>
    <s v="Georgetown"/>
    <x v="5"/>
    <n v="808726"/>
    <n v="797202"/>
    <n v="755031"/>
    <n v="747932"/>
    <n v="759051"/>
    <n v="747116"/>
    <n v="778176"/>
    <n v="705261"/>
    <n v="214969"/>
    <n v="3.7621000000000002"/>
    <n v="1.0052000000000001"/>
    <n v="0.01"/>
  </r>
  <r>
    <n v="82"/>
    <s v="HTI"/>
    <s v="Haiti"/>
    <s v="Port-au-Prince"/>
    <x v="4"/>
    <n v="11584996"/>
    <n v="11306801"/>
    <n v="10563757"/>
    <n v="9842880"/>
    <n v="8360225"/>
    <n v="6925331"/>
    <n v="5646676"/>
    <n v="4680812"/>
    <n v="27750"/>
    <n v="417.47730000000001"/>
    <n v="1.012"/>
    <n v="0.15"/>
  </r>
  <r>
    <n v="89"/>
    <s v="HND"/>
    <s v="Honduras"/>
    <s v="Tegucigalpa"/>
    <x v="4"/>
    <n v="10432860"/>
    <n v="10121763"/>
    <n v="9294505"/>
    <n v="8450933"/>
    <n v="6656725"/>
    <n v="5053234"/>
    <n v="3777990"/>
    <n v="2782753"/>
    <n v="112492"/>
    <n v="92.743099999999998"/>
    <n v="1.0149999999999999"/>
    <n v="0.13"/>
  </r>
  <r>
    <n v="104"/>
    <s v="HKG"/>
    <s v="Hong Kong"/>
    <s v="Hong Kong"/>
    <x v="0"/>
    <n v="7488865"/>
    <n v="7500958"/>
    <n v="7399838"/>
    <n v="7132438"/>
    <n v="6731195"/>
    <n v="5838574"/>
    <n v="4978544"/>
    <n v="3955072"/>
    <n v="1104"/>
    <n v="6783.3922000000002"/>
    <n v="0.99919999999999998"/>
    <n v="0.09"/>
  </r>
  <r>
    <n v="94"/>
    <s v="HUN"/>
    <s v="Hungary"/>
    <s v="Budapest"/>
    <x v="1"/>
    <n v="9967308"/>
    <n v="9750573"/>
    <n v="9844246"/>
    <n v="9986825"/>
    <n v="10202055"/>
    <n v="10375989"/>
    <n v="10698679"/>
    <n v="10315366"/>
    <n v="93028"/>
    <n v="107.1431"/>
    <n v="1.0265"/>
    <n v="0.12"/>
  </r>
  <r>
    <n v="179"/>
    <s v="ISL"/>
    <s v="Iceland"/>
    <s v="ReykjavÃ­k"/>
    <x v="1"/>
    <n v="372899"/>
    <n v="366669"/>
    <n v="331060"/>
    <n v="318333"/>
    <n v="281462"/>
    <n v="255019"/>
    <n v="228263"/>
    <n v="204468"/>
    <n v="103000"/>
    <n v="3.6204000000000001"/>
    <n v="1.0068999999999999"/>
    <n v="0"/>
  </r>
  <r>
    <n v="2"/>
    <s v="IND"/>
    <s v="India"/>
    <s v="New Delhi"/>
    <x v="0"/>
    <n v="1417173173"/>
    <n v="1396387127"/>
    <n v="1322866505"/>
    <n v="1240613620"/>
    <n v="1059633675"/>
    <n v="870452165"/>
    <n v="696828385"/>
    <n v="557501301"/>
    <n v="3287590"/>
    <n v="431.0675"/>
    <n v="1.0067999999999999"/>
    <n v="17.77"/>
  </r>
  <r>
    <n v="4"/>
    <s v="IDN"/>
    <s v="Indonesia"/>
    <s v="Jakarta"/>
    <x v="0"/>
    <n v="275501339"/>
    <n v="271857970"/>
    <n v="259091970"/>
    <n v="244016173"/>
    <n v="214072421"/>
    <n v="182159874"/>
    <n v="148177096"/>
    <n v="115228394"/>
    <n v="1904569"/>
    <n v="144.65289999999999"/>
    <n v="1.0064"/>
    <n v="3.45"/>
  </r>
  <r>
    <n v="17"/>
    <s v="IRN"/>
    <s v="Iran"/>
    <s v="Tehran"/>
    <x v="0"/>
    <n v="88550570"/>
    <n v="87290193"/>
    <n v="81790841"/>
    <n v="75373855"/>
    <n v="65544383"/>
    <n v="55793629"/>
    <n v="38520664"/>
    <n v="28449705"/>
    <n v="1648195"/>
    <n v="53.7258"/>
    <n v="1.0071000000000001"/>
    <n v="1.1100000000000001"/>
  </r>
  <r>
    <n v="35"/>
    <s v="IRQ"/>
    <s v="Iraq"/>
    <s v="Baghdad"/>
    <x v="0"/>
    <n v="44496122"/>
    <n v="42556984"/>
    <n v="37757813"/>
    <n v="31264875"/>
    <n v="24628858"/>
    <n v="17658381"/>
    <n v="13653369"/>
    <n v="9811347"/>
    <n v="438317"/>
    <n v="101.5158"/>
    <n v="1.0221"/>
    <n v="0.56000000000000005"/>
  </r>
  <r>
    <n v="125"/>
    <s v="IRL"/>
    <s v="Ireland"/>
    <s v="Dublin"/>
    <x v="1"/>
    <n v="5023109"/>
    <n v="4946119"/>
    <n v="4665760"/>
    <n v="4524585"/>
    <n v="3768950"/>
    <n v="3485374"/>
    <n v="3391387"/>
    <n v="2937637"/>
    <n v="70273"/>
    <n v="71.479900000000001"/>
    <n v="1.0073000000000001"/>
    <n v="0.06"/>
  </r>
  <r>
    <n v="202"/>
    <s v="IMN"/>
    <s v="Isle of Man"/>
    <s v="Douglas"/>
    <x v="1"/>
    <n v="84519"/>
    <n v="84046"/>
    <n v="83593"/>
    <n v="83828"/>
    <n v="75562"/>
    <n v="68865"/>
    <n v="64022"/>
    <n v="55298"/>
    <n v="572"/>
    <n v="147.76050000000001"/>
    <n v="1.0029999999999999"/>
    <n v="0"/>
  </r>
  <r>
    <n v="98"/>
    <s v="ISR"/>
    <s v="Israel"/>
    <s v="Jerusalem"/>
    <x v="0"/>
    <n v="9038309"/>
    <n v="8757489"/>
    <n v="8007778"/>
    <n v="7328445"/>
    <n v="6116958"/>
    <n v="4803254"/>
    <n v="3744608"/>
    <n v="2907307"/>
    <n v="20770"/>
    <n v="435.1617"/>
    <n v="1.0155000000000001"/>
    <n v="0.11"/>
  </r>
  <r>
    <n v="25"/>
    <s v="ITA"/>
    <s v="Italy"/>
    <s v="Rome"/>
    <x v="1"/>
    <n v="59037474"/>
    <n v="59500579"/>
    <n v="60232906"/>
    <n v="59822450"/>
    <n v="56966397"/>
    <n v="56756561"/>
    <n v="56329482"/>
    <n v="53324036"/>
    <n v="301336"/>
    <n v="195.91909999999999"/>
    <n v="0.99660000000000004"/>
    <n v="0.74"/>
  </r>
  <r>
    <n v="52"/>
    <s v="CIV"/>
    <s v="Ivory Coast"/>
    <s v="Yamoussoukro"/>
    <x v="2"/>
    <n v="28160542"/>
    <n v="26811790"/>
    <n v="23596741"/>
    <n v="21120042"/>
    <n v="16799670"/>
    <n v="11910540"/>
    <n v="8303809"/>
    <n v="5477086"/>
    <n v="322463"/>
    <n v="87.329499999999996"/>
    <n v="1.0247999999999999"/>
    <n v="0.35"/>
  </r>
  <r>
    <n v="139"/>
    <s v="JAM"/>
    <s v="Jamaica"/>
    <s v="Kingston"/>
    <x v="4"/>
    <n v="2827377"/>
    <n v="2820436"/>
    <n v="2794445"/>
    <n v="2733896"/>
    <n v="2612205"/>
    <n v="2392030"/>
    <n v="2135546"/>
    <n v="1859091"/>
    <n v="10991"/>
    <n v="257.24470000000002"/>
    <n v="0.99990000000000001"/>
    <n v="0.04"/>
  </r>
  <r>
    <n v="11"/>
    <s v="JPN"/>
    <s v="Japan"/>
    <s v="Tokyo"/>
    <x v="0"/>
    <n v="123951692"/>
    <n v="125244761"/>
    <n v="127250933"/>
    <n v="128105431"/>
    <n v="126803861"/>
    <n v="123686321"/>
    <n v="117624196"/>
    <n v="105416839"/>
    <n v="377930"/>
    <n v="327.9753"/>
    <n v="0.99470000000000003"/>
    <n v="1.55"/>
  </r>
  <r>
    <n v="195"/>
    <s v="JEY"/>
    <s v="Jersey"/>
    <s v="Saint Helier"/>
    <x v="1"/>
    <n v="110778"/>
    <n v="108319"/>
    <n v="100561"/>
    <n v="96151"/>
    <n v="86192"/>
    <n v="82874"/>
    <n v="75124"/>
    <n v="68347"/>
    <n v="116"/>
    <n v="954.9828"/>
    <n v="1.0105999999999999"/>
    <n v="0"/>
  </r>
  <r>
    <n v="83"/>
    <s v="JOR"/>
    <s v="Jordan"/>
    <s v="Amman"/>
    <x v="0"/>
    <n v="11285869"/>
    <n v="10928721"/>
    <n v="9494246"/>
    <n v="6931258"/>
    <n v="5056174"/>
    <n v="3480587"/>
    <n v="2216903"/>
    <n v="1557374"/>
    <n v="89342"/>
    <n v="126.32210000000001"/>
    <n v="1.0123"/>
    <n v="0.14000000000000001"/>
  </r>
  <r>
    <n v="66"/>
    <s v="KAZ"/>
    <s v="Kazakhstan"/>
    <s v="Nursultan"/>
    <x v="0"/>
    <n v="19397998"/>
    <n v="18979243"/>
    <n v="17835909"/>
    <n v="16627837"/>
    <n v="15236253"/>
    <n v="16866563"/>
    <n v="14172710"/>
    <n v="12265305"/>
    <n v="2724900"/>
    <n v="7.1188000000000002"/>
    <n v="1.0105"/>
    <n v="0.24"/>
  </r>
  <r>
    <n v="27"/>
    <s v="KEN"/>
    <s v="Kenya"/>
    <s v="Nairobi"/>
    <x v="2"/>
    <n v="54027487"/>
    <n v="51985780"/>
    <n v="46851488"/>
    <n v="41517895"/>
    <n v="30851606"/>
    <n v="23162269"/>
    <n v="16187124"/>
    <n v="11473087"/>
    <n v="580367"/>
    <n v="93.091899999999995"/>
    <n v="1.0193000000000001"/>
    <n v="0.68"/>
  </r>
  <r>
    <n v="192"/>
    <s v="KIR"/>
    <s v="Kiribati"/>
    <s v="Tarawa"/>
    <x v="3"/>
    <n v="131232"/>
    <n v="126463"/>
    <n v="116707"/>
    <n v="107995"/>
    <n v="88826"/>
    <n v="75124"/>
    <n v="60813"/>
    <n v="57437"/>
    <n v="811"/>
    <n v="161.815"/>
    <n v="1.0183"/>
    <n v="0"/>
  </r>
  <r>
    <n v="129"/>
    <s v="KWT"/>
    <s v="Kuwait"/>
    <s v="Kuwait City"/>
    <x v="0"/>
    <n v="4268873"/>
    <n v="4360444"/>
    <n v="3908743"/>
    <n v="2943356"/>
    <n v="1934901"/>
    <n v="1674938"/>
    <n v="1493870"/>
    <n v="802786"/>
    <n v="17818"/>
    <n v="239.5821"/>
    <n v="1.0044"/>
    <n v="0.05"/>
  </r>
  <r>
    <n v="110"/>
    <s v="KGZ"/>
    <s v="Kyrgyzstan"/>
    <s v="Bishkek"/>
    <x v="0"/>
    <n v="6630623"/>
    <n v="6424874"/>
    <n v="5914980"/>
    <n v="5483774"/>
    <n v="4935182"/>
    <n v="4394734"/>
    <n v="3691209"/>
    <n v="3016384"/>
    <n v="199951"/>
    <n v="33.161200000000001"/>
    <n v="1.0158"/>
    <n v="0.08"/>
  </r>
  <r>
    <n v="103"/>
    <s v="LAO"/>
    <s v="Laos"/>
    <s v="Vientiane"/>
    <x v="0"/>
    <n v="7529475"/>
    <n v="7319399"/>
    <n v="6787419"/>
    <n v="6323418"/>
    <n v="5430853"/>
    <n v="4314443"/>
    <n v="3297519"/>
    <n v="2675283"/>
    <n v="236800"/>
    <n v="31.796800000000001"/>
    <n v="1.0141"/>
    <n v="0.09"/>
  </r>
  <r>
    <n v="151"/>
    <s v="LVA"/>
    <s v="Latvia"/>
    <s v="Riga"/>
    <x v="1"/>
    <n v="1850651"/>
    <n v="1897052"/>
    <n v="1991955"/>
    <n v="2101530"/>
    <n v="2392530"/>
    <n v="2689391"/>
    <n v="2572037"/>
    <n v="2397414"/>
    <n v="64559"/>
    <n v="28.666"/>
    <n v="0.98760000000000003"/>
    <n v="0.02"/>
  </r>
  <r>
    <n v="119"/>
    <s v="LBN"/>
    <s v="Lebanon"/>
    <s v="Beirut"/>
    <x v="0"/>
    <n v="5489739"/>
    <n v="5662923"/>
    <n v="6398940"/>
    <n v="4995800"/>
    <n v="4320642"/>
    <n v="3593700"/>
    <n v="2963702"/>
    <n v="2381791"/>
    <n v="10452"/>
    <n v="525.23339999999996"/>
    <n v="0.98160000000000003"/>
    <n v="7.0000000000000007E-2"/>
  </r>
  <r>
    <n v="147"/>
    <s v="LSO"/>
    <s v="Lesotho"/>
    <s v="Maseru"/>
    <x v="2"/>
    <n v="2305825"/>
    <n v="2254100"/>
    <n v="2118521"/>
    <n v="2022747"/>
    <n v="1998630"/>
    <n v="1798997"/>
    <n v="1407672"/>
    <n v="1023481"/>
    <n v="30355"/>
    <n v="75.962000000000003"/>
    <n v="1.0106999999999999"/>
    <n v="0.03"/>
  </r>
  <r>
    <n v="121"/>
    <s v="LBR"/>
    <s v="Liberia"/>
    <s v="Monrovia"/>
    <x v="2"/>
    <n v="5302681"/>
    <n v="5087584"/>
    <n v="4612329"/>
    <n v="4019956"/>
    <n v="2895224"/>
    <n v="2209731"/>
    <n v="1932169"/>
    <n v="1463563"/>
    <n v="111369"/>
    <n v="47.613599999999998"/>
    <n v="1.0209999999999999"/>
    <n v="7.0000000000000007E-2"/>
  </r>
  <r>
    <n v="107"/>
    <s v="LBY"/>
    <s v="Libya"/>
    <s v="Tripoli"/>
    <x v="2"/>
    <n v="6812341"/>
    <n v="6653942"/>
    <n v="6192235"/>
    <n v="6491988"/>
    <n v="5154790"/>
    <n v="4236983"/>
    <n v="2962720"/>
    <n v="1909177"/>
    <n v="1759540"/>
    <n v="3.8717000000000001"/>
    <n v="1.0114000000000001"/>
    <n v="0.09"/>
  </r>
  <r>
    <n v="216"/>
    <s v="LIE"/>
    <s v="Liechtenstein"/>
    <s v="Vaduz"/>
    <x v="1"/>
    <n v="39327"/>
    <n v="38756"/>
    <n v="37355"/>
    <n v="35926"/>
    <n v="33026"/>
    <n v="28765"/>
    <n v="25003"/>
    <n v="21089"/>
    <n v="160"/>
    <n v="245.7937"/>
    <n v="1.0074000000000001"/>
    <n v="0"/>
  </r>
  <r>
    <n v="141"/>
    <s v="LTU"/>
    <s v="Lithuania"/>
    <s v="Vilnius"/>
    <x v="1"/>
    <n v="2750055"/>
    <n v="2820267"/>
    <n v="2963765"/>
    <n v="3139019"/>
    <n v="3599637"/>
    <n v="3785847"/>
    <n v="3521206"/>
    <n v="3210147"/>
    <n v="65300"/>
    <n v="42.114199999999997"/>
    <n v="0.9869"/>
    <n v="0.03"/>
  </r>
  <r>
    <n v="168"/>
    <s v="LUX"/>
    <s v="Luxembourg"/>
    <s v="Luxembourg"/>
    <x v="1"/>
    <n v="647599"/>
    <n v="630399"/>
    <n v="569408"/>
    <n v="507070"/>
    <n v="435628"/>
    <n v="381267"/>
    <n v="363741"/>
    <n v="339342"/>
    <n v="2586"/>
    <n v="250.42500000000001"/>
    <n v="1.0128999999999999"/>
    <n v="0.01"/>
  </r>
  <r>
    <n v="167"/>
    <s v="MAC"/>
    <s v="Macau"/>
    <s v="Concelho de Macau"/>
    <x v="0"/>
    <n v="695168"/>
    <n v="676283"/>
    <n v="615239"/>
    <n v="557297"/>
    <n v="431896"/>
    <n v="350227"/>
    <n v="245332"/>
    <n v="247284"/>
    <n v="30"/>
    <n v="23172.2667"/>
    <n v="1.0125"/>
    <n v="0.01"/>
  </r>
  <r>
    <n v="50"/>
    <s v="MDG"/>
    <s v="Madagascar"/>
    <s v="Antananarivo"/>
    <x v="2"/>
    <n v="29611714"/>
    <n v="28225177"/>
    <n v="24850912"/>
    <n v="21731053"/>
    <n v="16216431"/>
    <n v="11882762"/>
    <n v="8948162"/>
    <n v="6639751"/>
    <n v="587041"/>
    <n v="50.442300000000003"/>
    <n v="1.0241"/>
    <n v="0.37"/>
  </r>
  <r>
    <n v="62"/>
    <s v="MWI"/>
    <s v="Malawi"/>
    <s v="Lilongwe"/>
    <x v="2"/>
    <n v="20405317"/>
    <n v="19377061"/>
    <n v="16938942"/>
    <n v="14718422"/>
    <n v="11229387"/>
    <n v="9539665"/>
    <n v="6267369"/>
    <n v="4625141"/>
    <n v="118484"/>
    <n v="172.22"/>
    <n v="1.0259"/>
    <n v="0.26"/>
  </r>
  <r>
    <n v="45"/>
    <s v="MYS"/>
    <s v="Malaysia"/>
    <s v="Kuala Lumpur"/>
    <x v="0"/>
    <n v="33938221"/>
    <n v="33199993"/>
    <n v="31068833"/>
    <n v="28717731"/>
    <n v="22945150"/>
    <n v="17517054"/>
    <n v="13215707"/>
    <n v="10306508"/>
    <n v="330803"/>
    <n v="102.5934"/>
    <n v="1.0108999999999999"/>
    <n v="0.43"/>
  </r>
  <r>
    <n v="174"/>
    <s v="MDV"/>
    <s v="Maldives"/>
    <s v="MalÃ©"/>
    <x v="0"/>
    <n v="523787"/>
    <n v="514438"/>
    <n v="435582"/>
    <n v="361575"/>
    <n v="282507"/>
    <n v="224957"/>
    <n v="164887"/>
    <n v="123243"/>
    <n v="300"/>
    <n v="1745.9567"/>
    <n v="1.0044999999999999"/>
    <n v="0.01"/>
  </r>
  <r>
    <n v="59"/>
    <s v="MLI"/>
    <s v="Mali"/>
    <s v="Bamako"/>
    <x v="2"/>
    <n v="22593590"/>
    <n v="21224040"/>
    <n v="18112907"/>
    <n v="15529181"/>
    <n v="11239101"/>
    <n v="8945026"/>
    <n v="7372581"/>
    <n v="6153587"/>
    <n v="1240192"/>
    <n v="18.2178"/>
    <n v="1.0314000000000001"/>
    <n v="0.28000000000000003"/>
  </r>
  <r>
    <n v="173"/>
    <s v="MLT"/>
    <s v="Malta"/>
    <s v="Valletta"/>
    <x v="1"/>
    <n v="533286"/>
    <n v="515357"/>
    <n v="456579"/>
    <n v="418755"/>
    <n v="399212"/>
    <n v="365392"/>
    <n v="333587"/>
    <n v="315414"/>
    <n v="316"/>
    <n v="1687.6139000000001"/>
    <n v="1.0124"/>
    <n v="0.01"/>
  </r>
  <r>
    <n v="215"/>
    <s v="MHL"/>
    <s v="Marshall Islands"/>
    <s v="Majuro"/>
    <x v="3"/>
    <n v="41569"/>
    <n v="43413"/>
    <n v="49410"/>
    <n v="53416"/>
    <n v="54224"/>
    <n v="46047"/>
    <n v="31988"/>
    <n v="23969"/>
    <n v="181"/>
    <n v="229.66300000000001"/>
    <n v="0.98860000000000003"/>
    <n v="0"/>
  </r>
  <r>
    <n v="180"/>
    <s v="MTQ"/>
    <s v="Martinique"/>
    <s v="Fort-de-France"/>
    <x v="4"/>
    <n v="367507"/>
    <n v="370391"/>
    <n v="383515"/>
    <n v="392181"/>
    <n v="432543"/>
    <n v="374271"/>
    <n v="333786"/>
    <n v="326428"/>
    <n v="1128"/>
    <n v="325.80410000000001"/>
    <n v="0.99650000000000005"/>
    <n v="0"/>
  </r>
  <r>
    <n v="126"/>
    <s v="MRT"/>
    <s v="Mauritania"/>
    <s v="Nouakchott"/>
    <x v="2"/>
    <n v="4736139"/>
    <n v="4498604"/>
    <n v="3946220"/>
    <n v="3419461"/>
    <n v="2695003"/>
    <n v="2006027"/>
    <n v="1506694"/>
    <n v="1122198"/>
    <n v="1030700"/>
    <n v="4.5951000000000004"/>
    <n v="1.0263"/>
    <n v="0.06"/>
  </r>
  <r>
    <n v="157"/>
    <s v="MUS"/>
    <s v="Mauritius"/>
    <s v="Port Louis"/>
    <x v="2"/>
    <n v="1299469"/>
    <n v="1297828"/>
    <n v="1293153"/>
    <n v="1283330"/>
    <n v="1215930"/>
    <n v="1090290"/>
    <n v="954865"/>
    <n v="830115"/>
    <n v="2040"/>
    <n v="636.99459999999999"/>
    <n v="1.0004"/>
    <n v="0.02"/>
  </r>
  <r>
    <n v="182"/>
    <s v="MYT"/>
    <s v="Mayotte"/>
    <s v="Mamoudzou"/>
    <x v="2"/>
    <n v="326101"/>
    <n v="305587"/>
    <n v="249545"/>
    <n v="211786"/>
    <n v="159215"/>
    <n v="92659"/>
    <n v="52233"/>
    <n v="35383"/>
    <n v="374"/>
    <n v="871.92780000000005"/>
    <n v="1.0319"/>
    <n v="0"/>
  </r>
  <r>
    <n v="10"/>
    <s v="MEX"/>
    <s v="Mexico"/>
    <s v="Mexico City"/>
    <x v="4"/>
    <n v="127504125"/>
    <n v="125998302"/>
    <n v="120149897"/>
    <n v="112532401"/>
    <n v="97873442"/>
    <n v="81720428"/>
    <n v="67705186"/>
    <n v="50289306"/>
    <n v="1964375"/>
    <n v="64.908199999999994"/>
    <n v="1.0063"/>
    <n v="1.6"/>
  </r>
  <r>
    <n v="194"/>
    <s v="FSM"/>
    <s v="Micronesia"/>
    <s v="Palikir"/>
    <x v="3"/>
    <n v="114164"/>
    <n v="112106"/>
    <n v="109462"/>
    <n v="107588"/>
    <n v="111709"/>
    <n v="98603"/>
    <n v="76299"/>
    <n v="58989"/>
    <n v="702"/>
    <n v="162.6268"/>
    <n v="1.0091000000000001"/>
    <n v="0"/>
  </r>
  <r>
    <n v="135"/>
    <s v="MDA"/>
    <s v="Moldova"/>
    <s v="Chisinau"/>
    <x v="1"/>
    <n v="3272996"/>
    <n v="3084847"/>
    <n v="3277388"/>
    <n v="3678186"/>
    <n v="4251573"/>
    <n v="4480199"/>
    <n v="4103240"/>
    <n v="3711140"/>
    <n v="33846"/>
    <n v="96.702600000000004"/>
    <n v="1.0690999999999999"/>
    <n v="0.04"/>
  </r>
  <r>
    <n v="217"/>
    <s v="MCO"/>
    <s v="Monaco"/>
    <s v="Monaco"/>
    <x v="1"/>
    <n v="36469"/>
    <n v="36922"/>
    <n v="36760"/>
    <n v="33178"/>
    <n v="32465"/>
    <n v="30329"/>
    <n v="27076"/>
    <n v="24270"/>
    <n v="2"/>
    <n v="18234.5"/>
    <n v="0.99409999999999998"/>
    <n v="0"/>
  </r>
  <r>
    <n v="134"/>
    <s v="MNG"/>
    <s v="Mongolia"/>
    <s v="Ulaanbaatar"/>
    <x v="0"/>
    <n v="3398366"/>
    <n v="3294335"/>
    <n v="2964749"/>
    <n v="2702520"/>
    <n v="2450979"/>
    <n v="2161433"/>
    <n v="1697780"/>
    <n v="1293880"/>
    <n v="1564110"/>
    <n v="2.1726999999999999"/>
    <n v="1.0150999999999999"/>
    <n v="0.04"/>
  </r>
  <r>
    <n v="169"/>
    <s v="MNE"/>
    <s v="Montenegro"/>
    <s v="Podgorica"/>
    <x v="1"/>
    <n v="627082"/>
    <n v="629048"/>
    <n v="633966"/>
    <n v="631044"/>
    <n v="633324"/>
    <n v="621442"/>
    <n v="589324"/>
    <n v="530268"/>
    <n v="13812"/>
    <n v="45.401200000000003"/>
    <n v="0.99880000000000002"/>
    <n v="0.01"/>
  </r>
  <r>
    <n v="230"/>
    <s v="MSR"/>
    <s v="Montserrat"/>
    <s v="Brades"/>
    <x v="4"/>
    <n v="4390"/>
    <n v="4500"/>
    <n v="5059"/>
    <n v="4938"/>
    <n v="5138"/>
    <n v="10805"/>
    <n v="11452"/>
    <n v="11402"/>
    <n v="102"/>
    <n v="43.039200000000001"/>
    <n v="0.99390000000000001"/>
    <n v="0"/>
  </r>
  <r>
    <n v="40"/>
    <s v="MAR"/>
    <s v="Morocco"/>
    <s v="Rabat"/>
    <x v="2"/>
    <n v="37457971"/>
    <n v="36688772"/>
    <n v="34680458"/>
    <n v="32464865"/>
    <n v="28554415"/>
    <n v="24570814"/>
    <n v="19678444"/>
    <n v="15274351"/>
    <n v="446550"/>
    <n v="83.882999999999996"/>
    <n v="1.0103"/>
    <n v="0.47"/>
  </r>
  <r>
    <n v="48"/>
    <s v="MOZ"/>
    <s v="Mozambique"/>
    <s v="Maputo"/>
    <x v="2"/>
    <n v="32969517"/>
    <n v="31178239"/>
    <n v="26843246"/>
    <n v="23073723"/>
    <n v="17768505"/>
    <n v="13303459"/>
    <n v="11413587"/>
    <n v="8411676"/>
    <n v="801590"/>
    <n v="41.130200000000002"/>
    <n v="1.0278"/>
    <n v="0.41"/>
  </r>
  <r>
    <n v="26"/>
    <s v="MMR"/>
    <s v="Myanmar"/>
    <s v="Nay Pyi Taw"/>
    <x v="0"/>
    <n v="54179306"/>
    <n v="53423198"/>
    <n v="51483949"/>
    <n v="49390988"/>
    <n v="45538332"/>
    <n v="40099553"/>
    <n v="33465781"/>
    <n v="27284112"/>
    <n v="676578"/>
    <n v="80.078400000000002"/>
    <n v="1.0071000000000001"/>
    <n v="0.68"/>
  </r>
  <r>
    <n v="145"/>
    <s v="NAM"/>
    <s v="Namibia"/>
    <s v="Windhoek"/>
    <x v="2"/>
    <n v="2567012"/>
    <n v="2489098"/>
    <n v="2282704"/>
    <n v="2099271"/>
    <n v="1819141"/>
    <n v="1369011"/>
    <n v="975994"/>
    <n v="754467"/>
    <n v="825615"/>
    <n v="3.1092"/>
    <n v="1.0145999999999999"/>
    <n v="0.03"/>
  </r>
  <r>
    <n v="225"/>
    <s v="NRU"/>
    <s v="Nauru"/>
    <s v="Yaren"/>
    <x v="3"/>
    <n v="12668"/>
    <n v="12315"/>
    <n v="11185"/>
    <n v="10241"/>
    <n v="10377"/>
    <n v="9598"/>
    <n v="7635"/>
    <n v="6663"/>
    <n v="21"/>
    <n v="603.23810000000003"/>
    <n v="1.0125"/>
    <n v="0"/>
  </r>
  <r>
    <n v="49"/>
    <s v="NPL"/>
    <s v="Nepal"/>
    <s v="Kathmandu"/>
    <x v="0"/>
    <n v="30547580"/>
    <n v="29348627"/>
    <n v="27610325"/>
    <n v="27161567"/>
    <n v="24559500"/>
    <n v="19616530"/>
    <n v="15600442"/>
    <n v="12501285"/>
    <n v="147181"/>
    <n v="207.55109999999999"/>
    <n v="1.0170999999999999"/>
    <n v="0.38"/>
  </r>
  <r>
    <n v="71"/>
    <s v="NLD"/>
    <s v="Netherlands"/>
    <s v="Amsterdam"/>
    <x v="1"/>
    <n v="17564014"/>
    <n v="17434557"/>
    <n v="17041107"/>
    <n v="16617116"/>
    <n v="15899135"/>
    <n v="14944548"/>
    <n v="14130387"/>
    <n v="13037686"/>
    <n v="41850"/>
    <n v="419.68970000000002"/>
    <n v="1.0036"/>
    <n v="0.22"/>
  </r>
  <r>
    <n v="185"/>
    <s v="NCL"/>
    <s v="New Caledonia"/>
    <s v="NoumÃ©a"/>
    <x v="3"/>
    <n v="289950"/>
    <n v="286403"/>
    <n v="283032"/>
    <n v="261426"/>
    <n v="221537"/>
    <n v="177264"/>
    <n v="148599"/>
    <n v="110982"/>
    <n v="18575"/>
    <n v="15.6097"/>
    <n v="1.0075000000000001"/>
    <n v="0"/>
  </r>
  <r>
    <n v="123"/>
    <s v="NZL"/>
    <s v="New Zealand"/>
    <s v="Wellington"/>
    <x v="3"/>
    <n v="5185288"/>
    <n v="5061133"/>
    <n v="4590590"/>
    <n v="4346338"/>
    <n v="3855266"/>
    <n v="3397389"/>
    <n v="3147168"/>
    <n v="2824061"/>
    <n v="270467"/>
    <n v="19.171600000000002"/>
    <n v="1.0107999999999999"/>
    <n v="7.0000000000000007E-2"/>
  </r>
  <r>
    <n v="106"/>
    <s v="NIC"/>
    <s v="Nicaragua"/>
    <s v="Managua"/>
    <x v="4"/>
    <n v="6948392"/>
    <n v="6755895"/>
    <n v="6298598"/>
    <n v="5855734"/>
    <n v="5123222"/>
    <n v="4227820"/>
    <n v="3303309"/>
    <n v="2444767"/>
    <n v="130373"/>
    <n v="53.296199999999999"/>
    <n v="1.0143"/>
    <n v="0.09"/>
  </r>
  <r>
    <n v="54"/>
    <s v="NER"/>
    <s v="Niger"/>
    <s v="Niamey"/>
    <x v="2"/>
    <n v="26207977"/>
    <n v="24333639"/>
    <n v="20128124"/>
    <n v="16647543"/>
    <n v="11622665"/>
    <n v="8370647"/>
    <n v="6173177"/>
    <n v="4669708"/>
    <n v="1267000"/>
    <n v="20.685099999999998"/>
    <n v="1.0378000000000001"/>
    <n v="0.33"/>
  </r>
  <r>
    <n v="6"/>
    <s v="NGA"/>
    <s v="Nigeria"/>
    <s v="Abuja"/>
    <x v="2"/>
    <n v="218541212"/>
    <n v="208327405"/>
    <n v="183995785"/>
    <n v="160952853"/>
    <n v="122851984"/>
    <n v="95214257"/>
    <n v="72951439"/>
    <n v="55569264"/>
    <n v="923768"/>
    <n v="236.57589999999999"/>
    <n v="1.0241"/>
    <n v="2.74"/>
  </r>
  <r>
    <n v="232"/>
    <s v="NIU"/>
    <s v="Niue"/>
    <s v="Alofi"/>
    <x v="3"/>
    <n v="1934"/>
    <n v="1942"/>
    <n v="1847"/>
    <n v="1812"/>
    <n v="2074"/>
    <n v="2533"/>
    <n v="3637"/>
    <n v="5185"/>
    <n v="260"/>
    <n v="7.4385000000000003"/>
    <n v="0.99850000000000005"/>
    <n v="0"/>
  </r>
  <r>
    <n v="56"/>
    <s v="PRK"/>
    <s v="North Korea"/>
    <s v="Pyongyang"/>
    <x v="0"/>
    <n v="26069416"/>
    <n v="25867467"/>
    <n v="25258015"/>
    <n v="24686435"/>
    <n v="23367059"/>
    <n v="20799523"/>
    <n v="17973650"/>
    <n v="14996879"/>
    <n v="120538"/>
    <n v="216.27549999999999"/>
    <n v="1.0038"/>
    <n v="0.33"/>
  </r>
  <r>
    <n v="150"/>
    <s v="MKD"/>
    <s v="North Macedonia"/>
    <s v="Skopje"/>
    <x v="1"/>
    <n v="2093599"/>
    <n v="2111072"/>
    <n v="2107962"/>
    <n v="2093828"/>
    <n v="2037936"/>
    <n v="2044174"/>
    <n v="1907023"/>
    <n v="1656783"/>
    <n v="25713"/>
    <n v="81.421800000000005"/>
    <n v="0.99539999999999995"/>
    <n v="0.03"/>
  </r>
  <r>
    <n v="210"/>
    <s v="NFK"/>
    <s v="Northern Mariana Islands"/>
    <s v="Saipan"/>
    <x v="3"/>
    <n v="49551"/>
    <n v="49587"/>
    <n v="51514"/>
    <n v="54087"/>
    <n v="80338"/>
    <n v="48002"/>
    <n v="17613"/>
    <n v="10143"/>
    <n v="464"/>
    <n v="106.79089999999999"/>
    <n v="1.0014000000000001"/>
    <n v="0"/>
  </r>
  <r>
    <n v="120"/>
    <s v="NOR"/>
    <s v="Norway"/>
    <s v="Oslo"/>
    <x v="1"/>
    <n v="5434319"/>
    <n v="5379839"/>
    <n v="5190356"/>
    <n v="4889741"/>
    <n v="4491202"/>
    <n v="4241636"/>
    <n v="4085776"/>
    <n v="3875546"/>
    <n v="323802"/>
    <n v="16.782800000000002"/>
    <n v="1.0058"/>
    <n v="7.0000000000000007E-2"/>
  </r>
  <r>
    <n v="127"/>
    <s v="OMN"/>
    <s v="Oman"/>
    <s v="Muscat"/>
    <x v="0"/>
    <n v="4576298"/>
    <n v="4543399"/>
    <n v="4191776"/>
    <n v="2881914"/>
    <n v="2344253"/>
    <n v="1804524"/>
    <n v="1017462"/>
    <n v="670693"/>
    <n v="309500"/>
    <n v="14.786099999999999"/>
    <n v="1.0123"/>
    <n v="0.06"/>
  </r>
  <r>
    <n v="5"/>
    <s v="PAK"/>
    <s v="Pakistan"/>
    <s v="Islamabad"/>
    <x v="0"/>
    <n v="235824862"/>
    <n v="227196741"/>
    <n v="210969298"/>
    <n v="194454498"/>
    <n v="154369924"/>
    <n v="115414069"/>
    <n v="80624057"/>
    <n v="59290872"/>
    <n v="881912"/>
    <n v="267.40179999999998"/>
    <n v="1.0190999999999999"/>
    <n v="2.96"/>
  </r>
  <r>
    <n v="222"/>
    <s v="PLW"/>
    <s v="Palau"/>
    <s v="Ngerulmud"/>
    <x v="3"/>
    <n v="18055"/>
    <n v="17972"/>
    <n v="17794"/>
    <n v="18540"/>
    <n v="19726"/>
    <n v="15293"/>
    <n v="12252"/>
    <n v="11366"/>
    <n v="459"/>
    <n v="39.335500000000003"/>
    <n v="1.0017"/>
    <n v="0"/>
  </r>
  <r>
    <n v="122"/>
    <s v="PSE"/>
    <s v="Palestine"/>
    <s v="Ramallah"/>
    <x v="0"/>
    <n v="5250072"/>
    <n v="5019401"/>
    <n v="4484614"/>
    <n v="3992278"/>
    <n v="3139954"/>
    <n v="2124609"/>
    <n v="1453620"/>
    <n v="1118241"/>
    <n v="6220"/>
    <n v="844.06299999999999"/>
    <n v="1.0226999999999999"/>
    <n v="7.0000000000000007E-2"/>
  </r>
  <r>
    <n v="128"/>
    <s v="PAN"/>
    <s v="Panama"/>
    <s v="Panama City"/>
    <x v="4"/>
    <n v="4408581"/>
    <n v="4294396"/>
    <n v="3957099"/>
    <n v="3623617"/>
    <n v="3001731"/>
    <n v="2449968"/>
    <n v="1956987"/>
    <n v="1516188"/>
    <n v="75417"/>
    <n v="58.456099999999999"/>
    <n v="1.0132000000000001"/>
    <n v="0.06"/>
  </r>
  <r>
    <n v="93"/>
    <s v="PNG"/>
    <s v="Papua New Guinea"/>
    <s v="Port Moresby"/>
    <x v="3"/>
    <n v="10142619"/>
    <n v="9749640"/>
    <n v="8682174"/>
    <n v="7583269"/>
    <n v="5508297"/>
    <n v="3864972"/>
    <n v="3104788"/>
    <n v="2489059"/>
    <n v="462840"/>
    <n v="21.913900000000002"/>
    <n v="1.0194000000000001"/>
    <n v="0.13"/>
  </r>
  <r>
    <n v="109"/>
    <s v="PRY"/>
    <s v="Paraguay"/>
    <s v="AsunciÃ³n"/>
    <x v="5"/>
    <n v="6780744"/>
    <n v="6618695"/>
    <n v="6177950"/>
    <n v="5768613"/>
    <n v="5123819"/>
    <n v="4059195"/>
    <n v="3078912"/>
    <n v="2408787"/>
    <n v="406752"/>
    <n v="16.670500000000001"/>
    <n v="1.0115000000000001"/>
    <n v="0.09"/>
  </r>
  <r>
    <n v="44"/>
    <s v="PER"/>
    <s v="Peru"/>
    <s v="Lima"/>
    <x v="5"/>
    <n v="34049588"/>
    <n v="33304756"/>
    <n v="30711863"/>
    <n v="29229572"/>
    <n v="26654439"/>
    <n v="22109099"/>
    <n v="17492406"/>
    <n v="13562371"/>
    <n v="1285216"/>
    <n v="26.493300000000001"/>
    <n v="1.0099"/>
    <n v="0.43"/>
  </r>
  <r>
    <n v="13"/>
    <s v="PHL"/>
    <s v="Philippines"/>
    <s v="Manila"/>
    <x v="0"/>
    <n v="115559009"/>
    <n v="112190977"/>
    <n v="103031365"/>
    <n v="94636700"/>
    <n v="77958223"/>
    <n v="61558898"/>
    <n v="48419546"/>
    <n v="37435586"/>
    <n v="342353"/>
    <n v="337.54340000000002"/>
    <n v="1.0146999999999999"/>
    <n v="1.45"/>
  </r>
  <r>
    <n v="37"/>
    <s v="POL"/>
    <s v="Poland"/>
    <s v="Warsaw"/>
    <x v="1"/>
    <n v="39857145"/>
    <n v="38428366"/>
    <n v="38553146"/>
    <n v="38597353"/>
    <n v="38504431"/>
    <n v="38064255"/>
    <n v="35521429"/>
    <n v="32482943"/>
    <n v="312679"/>
    <n v="127.46980000000001"/>
    <n v="1.0404"/>
    <n v="0.5"/>
  </r>
  <r>
    <n v="92"/>
    <s v="PRT"/>
    <s v="Portugal"/>
    <s v="Lisbon"/>
    <x v="1"/>
    <n v="10270865"/>
    <n v="10298192"/>
    <n v="10365435"/>
    <n v="10588401"/>
    <n v="10300626"/>
    <n v="10007346"/>
    <n v="9785252"/>
    <n v="8683631"/>
    <n v="92090"/>
    <n v="111.5307"/>
    <n v="0.99809999999999999"/>
    <n v="0.13"/>
  </r>
  <r>
    <n v="136"/>
    <s v="PRI"/>
    <s v="Puerto Rico"/>
    <s v="San Juan"/>
    <x v="4"/>
    <n v="3252407"/>
    <n v="3271564"/>
    <n v="3497335"/>
    <n v="3717922"/>
    <n v="3827108"/>
    <n v="3543776"/>
    <n v="3214568"/>
    <n v="2737619"/>
    <n v="8870"/>
    <n v="366.67500000000001"/>
    <n v="0.99890000000000001"/>
    <n v="0.04"/>
  </r>
  <r>
    <n v="143"/>
    <s v="QAT"/>
    <s v="Qatar"/>
    <s v="Doha"/>
    <x v="0"/>
    <n v="2695122"/>
    <n v="2760385"/>
    <n v="2414573"/>
    <n v="1713504"/>
    <n v="645937"/>
    <n v="441675"/>
    <n v="277450"/>
    <n v="118007"/>
    <n v="11586"/>
    <n v="232.6189"/>
    <n v="1.0025999999999999"/>
    <n v="0.03"/>
  </r>
  <r>
    <n v="114"/>
    <s v="COG"/>
    <s v="Republic of the Congo"/>
    <s v="Brazzaville"/>
    <x v="2"/>
    <n v="5970424"/>
    <n v="5702174"/>
    <n v="5064386"/>
    <n v="4437884"/>
    <n v="3134030"/>
    <n v="2385435"/>
    <n v="1829256"/>
    <n v="1396989"/>
    <n v="342000"/>
    <n v="17.4574"/>
    <n v="1.0230999999999999"/>
    <n v="7.0000000000000007E-2"/>
  </r>
  <r>
    <n v="161"/>
    <s v="REU"/>
    <s v="Reunion"/>
    <s v="Saint-Denis"/>
    <x v="2"/>
    <n v="974052"/>
    <n v="957822"/>
    <n v="922495"/>
    <n v="890130"/>
    <n v="785424"/>
    <n v="658992"/>
    <n v="551674"/>
    <n v="473925"/>
    <n v="2511"/>
    <n v="387.91399999999999"/>
    <n v="1.0082"/>
    <n v="0.01"/>
  </r>
  <r>
    <n v="64"/>
    <s v="ROU"/>
    <s v="Romania"/>
    <s v="Bucharest"/>
    <x v="1"/>
    <n v="19659267"/>
    <n v="19442038"/>
    <n v="19906079"/>
    <n v="20335211"/>
    <n v="21919876"/>
    <n v="22836234"/>
    <n v="22125224"/>
    <n v="19922618"/>
    <n v="238391"/>
    <n v="82.466499999999996"/>
    <n v="1.0170999999999999"/>
    <n v="0.25"/>
  </r>
  <r>
    <n v="9"/>
    <s v="RUS"/>
    <s v="Russia"/>
    <s v="Moscow"/>
    <x v="1"/>
    <n v="144713314"/>
    <n v="145617329"/>
    <n v="144668389"/>
    <n v="143242599"/>
    <n v="146844839"/>
    <n v="148005704"/>
    <n v="138257420"/>
    <n v="130093010"/>
    <n v="17098242"/>
    <n v="8.4635999999999996"/>
    <n v="0.99729999999999996"/>
    <n v="1.81"/>
  </r>
  <r>
    <n v="76"/>
    <s v="RWA"/>
    <s v="Rwanda"/>
    <s v="Kigali"/>
    <x v="2"/>
    <n v="13776698"/>
    <n v="13146362"/>
    <n v="11642959"/>
    <n v="10309031"/>
    <n v="8109989"/>
    <n v="7319962"/>
    <n v="5247532"/>
    <n v="3896367"/>
    <n v="26338"/>
    <n v="523.07309999999995"/>
    <n v="1.0234000000000001"/>
    <n v="0.17"/>
  </r>
  <r>
    <n v="228"/>
    <s v="BLM"/>
    <s v="Saint Barthelemy"/>
    <s v="Gustavia"/>
    <x v="4"/>
    <n v="10967"/>
    <n v="10681"/>
    <n v="9643"/>
    <n v="8988"/>
    <n v="7082"/>
    <n v="5168"/>
    <n v="2983"/>
    <n v="2417"/>
    <n v="21"/>
    <n v="522.23810000000003"/>
    <n v="1.0098"/>
    <n v="0"/>
  </r>
  <r>
    <n v="211"/>
    <s v="KNA"/>
    <s v="Saint Kitts and Nevis"/>
    <s v="Basseterre"/>
    <x v="4"/>
    <n v="47657"/>
    <n v="47642"/>
    <n v="47790"/>
    <n v="47403"/>
    <n v="45461"/>
    <n v="40636"/>
    <n v="43097"/>
    <n v="44968"/>
    <n v="261"/>
    <n v="182.59389999999999"/>
    <n v="1.0011000000000001"/>
    <n v="0"/>
  </r>
  <r>
    <n v="190"/>
    <s v="LCA"/>
    <s v="Saint Lucia"/>
    <s v="Castries"/>
    <x v="4"/>
    <n v="179857"/>
    <n v="179237"/>
    <n v="175623"/>
    <n v="170935"/>
    <n v="159500"/>
    <n v="142301"/>
    <n v="121633"/>
    <n v="103090"/>
    <n v="616"/>
    <n v="291.97559999999999"/>
    <n v="1.0011000000000001"/>
    <n v="0"/>
  </r>
  <r>
    <n v="220"/>
    <s v="MAF"/>
    <s v="Saint Martin"/>
    <s v="Marigot"/>
    <x v="4"/>
    <n v="31791"/>
    <n v="32552"/>
    <n v="35020"/>
    <n v="36458"/>
    <n v="29610"/>
    <n v="28127"/>
    <n v="7776"/>
    <n v="5802"/>
    <n v="53"/>
    <n v="599.83019999999999"/>
    <n v="0.99509999999999998"/>
    <n v="0"/>
  </r>
  <r>
    <n v="229"/>
    <s v="SPM"/>
    <s v="Saint Pierre and Miquelon"/>
    <s v="Saint-Pierre"/>
    <x v="4"/>
    <n v="5862"/>
    <n v="5906"/>
    <n v="5978"/>
    <n v="6052"/>
    <n v="6274"/>
    <n v="6324"/>
    <n v="6106"/>
    <n v="5537"/>
    <n v="242"/>
    <n v="24.223099999999999"/>
    <n v="0.99639999999999995"/>
    <n v="0"/>
  </r>
  <r>
    <n v="199"/>
    <s v="VCT"/>
    <s v="Saint Vincent and the Grenadines"/>
    <s v="Kingstown"/>
    <x v="4"/>
    <n v="103948"/>
    <n v="104632"/>
    <n v="106482"/>
    <n v="109308"/>
    <n v="113813"/>
    <n v="112487"/>
    <n v="107480"/>
    <n v="98459"/>
    <n v="389"/>
    <n v="267.21850000000001"/>
    <n v="0.99629999999999996"/>
    <n v="0"/>
  </r>
  <r>
    <n v="188"/>
    <s v="WSM"/>
    <s v="Samoa"/>
    <s v="Apia"/>
    <x v="3"/>
    <n v="222382"/>
    <n v="214929"/>
    <n v="203571"/>
    <n v="194672"/>
    <n v="184008"/>
    <n v="168186"/>
    <n v="164905"/>
    <n v="142771"/>
    <n v="2842"/>
    <n v="78.248400000000004"/>
    <n v="1.0165"/>
    <n v="0"/>
  </r>
  <r>
    <n v="218"/>
    <s v="SMR"/>
    <s v="San Marino"/>
    <s v="San Marino"/>
    <x v="1"/>
    <n v="33660"/>
    <n v="34007"/>
    <n v="33570"/>
    <n v="31608"/>
    <n v="26823"/>
    <n v="23132"/>
    <n v="21346"/>
    <n v="18169"/>
    <n v="61"/>
    <n v="551.80330000000004"/>
    <n v="0.99750000000000005"/>
    <n v="0"/>
  </r>
  <r>
    <n v="187"/>
    <s v="STP"/>
    <s v="Sao Tome and Principe"/>
    <s v="SÃ£o TomÃ©"/>
    <x v="2"/>
    <n v="227380"/>
    <n v="218641"/>
    <n v="201124"/>
    <n v="182138"/>
    <n v="143714"/>
    <n v="120343"/>
    <n v="97210"/>
    <n v="77583"/>
    <n v="964"/>
    <n v="235.87139999999999"/>
    <n v="1.0192000000000001"/>
    <n v="0"/>
  </r>
  <r>
    <n v="41"/>
    <s v="SAU"/>
    <s v="Saudi Arabia"/>
    <s v="Riyadh"/>
    <x v="0"/>
    <n v="36408820"/>
    <n v="35997107"/>
    <n v="32749848"/>
    <n v="29411929"/>
    <n v="21547390"/>
    <n v="16004763"/>
    <n v="10171710"/>
    <n v="6106191"/>
    <n v="2149690"/>
    <n v="16.936800000000002"/>
    <n v="1.0127999999999999"/>
    <n v="0.46"/>
  </r>
  <r>
    <n v="72"/>
    <s v="SEN"/>
    <s v="Senegal"/>
    <s v="Dakar"/>
    <x v="2"/>
    <n v="17316449"/>
    <n v="16436119"/>
    <n v="14356181"/>
    <n v="12530121"/>
    <n v="9704287"/>
    <n v="7536001"/>
    <n v="5703869"/>
    <n v="4367744"/>
    <n v="196722"/>
    <n v="88.025000000000006"/>
    <n v="1.0261"/>
    <n v="0.22"/>
  </r>
  <r>
    <n v="105"/>
    <s v="SRB"/>
    <s v="Serbia"/>
    <s v="Belgrade"/>
    <x v="1"/>
    <n v="7221365"/>
    <n v="7358005"/>
    <n v="7519496"/>
    <n v="7653748"/>
    <n v="7935022"/>
    <n v="7987529"/>
    <n v="7777010"/>
    <n v="7193533"/>
    <n v="88361"/>
    <n v="81.725700000000003"/>
    <n v="0.98970000000000002"/>
    <n v="0.09"/>
  </r>
  <r>
    <n v="196"/>
    <s v="SYC"/>
    <s v="Seychelles"/>
    <s v="Victoria"/>
    <x v="2"/>
    <n v="107118"/>
    <n v="105530"/>
    <n v="99240"/>
    <n v="92409"/>
    <n v="80060"/>
    <n v="71057"/>
    <n v="65290"/>
    <n v="54379"/>
    <n v="452"/>
    <n v="236.98670000000001"/>
    <n v="1.0061"/>
    <n v="0"/>
  </r>
  <r>
    <n v="102"/>
    <s v="SLE"/>
    <s v="Sierra Leone"/>
    <s v="Freetown"/>
    <x v="2"/>
    <n v="8605718"/>
    <n v="8233969"/>
    <n v="7314773"/>
    <n v="6436698"/>
    <n v="4584067"/>
    <n v="4325388"/>
    <n v="3367477"/>
    <n v="2778557"/>
    <n v="71740"/>
    <n v="119.95699999999999"/>
    <n v="1.022"/>
    <n v="0.11"/>
  </r>
  <r>
    <n v="113"/>
    <s v="SGP"/>
    <s v="Singapore"/>
    <s v="Singapore"/>
    <x v="0"/>
    <n v="5975689"/>
    <n v="5909869"/>
    <n v="5650018"/>
    <n v="5163590"/>
    <n v="4053602"/>
    <n v="3022209"/>
    <n v="2400729"/>
    <n v="2061831"/>
    <n v="710"/>
    <n v="8416.4634000000005"/>
    <n v="1.0058"/>
    <n v="7.0000000000000007E-2"/>
  </r>
  <r>
    <n v="214"/>
    <s v="SXM"/>
    <s v="Sint Maarten"/>
    <s v="Philipsburg"/>
    <x v="4"/>
    <n v="44175"/>
    <n v="43621"/>
    <n v="40205"/>
    <n v="33034"/>
    <n v="30489"/>
    <n v="27845"/>
    <n v="12243"/>
    <n v="6260"/>
    <n v="34"/>
    <n v="1299.2646999999999"/>
    <n v="1.0029999999999999"/>
    <n v="0"/>
  </r>
  <r>
    <n v="116"/>
    <s v="SVK"/>
    <s v="Slovakia"/>
    <s v="Bratislava"/>
    <x v="1"/>
    <n v="5643453"/>
    <n v="5456681"/>
    <n v="5424444"/>
    <n v="5396424"/>
    <n v="5376690"/>
    <n v="5261305"/>
    <n v="4973883"/>
    <n v="4522867"/>
    <n v="49037"/>
    <n v="115.0856"/>
    <n v="1.0359"/>
    <n v="7.0000000000000007E-2"/>
  </r>
  <r>
    <n v="148"/>
    <s v="SVN"/>
    <s v="Slovenia"/>
    <s v="Ljubljana"/>
    <x v="1"/>
    <n v="2119844"/>
    <n v="2117641"/>
    <n v="2080862"/>
    <n v="2057286"/>
    <n v="1984339"/>
    <n v="1986024"/>
    <n v="1901570"/>
    <n v="1741286"/>
    <n v="20273"/>
    <n v="104.56489999999999"/>
    <n v="1.0002"/>
    <n v="0.03"/>
  </r>
  <r>
    <n v="166"/>
    <s v="SLB"/>
    <s v="Solomon Islands"/>
    <s v="Honiara"/>
    <x v="3"/>
    <n v="724273"/>
    <n v="691191"/>
    <n v="612660"/>
    <n v="540394"/>
    <n v="429978"/>
    <n v="324171"/>
    <n v="233668"/>
    <n v="172833"/>
    <n v="28896"/>
    <n v="25.064800000000002"/>
    <n v="1.0232000000000001"/>
    <n v="0.01"/>
  </r>
  <r>
    <n v="70"/>
    <s v="SOM"/>
    <s v="Somalia"/>
    <s v="Mogadishu"/>
    <x v="2"/>
    <n v="17597511"/>
    <n v="16537016"/>
    <n v="13763906"/>
    <n v="12026649"/>
    <n v="8721465"/>
    <n v="6999096"/>
    <n v="5892224"/>
    <n v="3720977"/>
    <n v="637657"/>
    <n v="27.597100000000001"/>
    <n v="1.0311999999999999"/>
    <n v="0.22"/>
  </r>
  <r>
    <n v="24"/>
    <s v="ZAF"/>
    <s v="South Africa"/>
    <s v="Pretoria"/>
    <x v="2"/>
    <n v="59893885"/>
    <n v="58801927"/>
    <n v="55876504"/>
    <n v="51784921"/>
    <n v="46813266"/>
    <n v="39877570"/>
    <n v="29463549"/>
    <n v="22368306"/>
    <n v="1221037"/>
    <n v="49.051699999999997"/>
    <n v="1.0084"/>
    <n v="0.75"/>
  </r>
  <r>
    <n v="29"/>
    <s v="KOR"/>
    <s v="South Korea"/>
    <s v="Seoul"/>
    <x v="0"/>
    <n v="51815810"/>
    <n v="51844690"/>
    <n v="50994401"/>
    <n v="48813042"/>
    <n v="46788591"/>
    <n v="44120039"/>
    <n v="38170501"/>
    <n v="32601143"/>
    <n v="100210"/>
    <n v="517.07219999999995"/>
    <n v="0.99970000000000003"/>
    <n v="0.65"/>
  </r>
  <r>
    <n v="86"/>
    <s v="SSD"/>
    <s v="South Sudan"/>
    <s v="Juba"/>
    <x v="2"/>
    <n v="10913164"/>
    <n v="10606227"/>
    <n v="11194299"/>
    <n v="9714419"/>
    <n v="6114440"/>
    <n v="4750817"/>
    <n v="4192011"/>
    <n v="3342410"/>
    <n v="619745"/>
    <n v="17.609100000000002"/>
    <n v="1.0153000000000001"/>
    <n v="0.14000000000000001"/>
  </r>
  <r>
    <n v="30"/>
    <s v="ESP"/>
    <s v="Spain"/>
    <s v="Madrid"/>
    <x v="1"/>
    <n v="47558630"/>
    <n v="47363807"/>
    <n v="46431342"/>
    <n v="46572772"/>
    <n v="40741651"/>
    <n v="38889889"/>
    <n v="37491666"/>
    <n v="33792617"/>
    <n v="505992"/>
    <n v="93.990899999999996"/>
    <n v="1.0015000000000001"/>
    <n v="0.6"/>
  </r>
  <r>
    <n v="61"/>
    <s v="LKA"/>
    <s v="Sri Lanka"/>
    <s v="Colombo"/>
    <x v="0"/>
    <n v="21832143"/>
    <n v="21715079"/>
    <n v="21336697"/>
    <n v="20668557"/>
    <n v="18776371"/>
    <n v="17204094"/>
    <n v="14943645"/>
    <n v="12388769"/>
    <n v="65610"/>
    <n v="332.75630000000001"/>
    <n v="1.0026999999999999"/>
    <n v="0.27"/>
  </r>
  <r>
    <n v="32"/>
    <s v="SDN"/>
    <s v="Sudan"/>
    <s v="Khartoum"/>
    <x v="2"/>
    <n v="46874204"/>
    <n v="44440486"/>
    <n v="38171178"/>
    <n v="33739933"/>
    <n v="26298773"/>
    <n v="21090886"/>
    <n v="16673586"/>
    <n v="11305206"/>
    <n v="1886068"/>
    <n v="24.852900000000002"/>
    <n v="1.0266999999999999"/>
    <n v="0.59"/>
  </r>
  <r>
    <n v="170"/>
    <s v="SUR"/>
    <s v="Suriname"/>
    <s v="Paramaribo"/>
    <x v="5"/>
    <n v="618040"/>
    <n v="607065"/>
    <n v="575475"/>
    <n v="546080"/>
    <n v="478998"/>
    <n v="412756"/>
    <n v="375112"/>
    <n v="379918"/>
    <n v="163820"/>
    <n v="3.7726999999999999"/>
    <n v="1.0082"/>
    <n v="0.01"/>
  </r>
  <r>
    <n v="87"/>
    <s v="SWE"/>
    <s v="Sweden"/>
    <s v="Stockholm"/>
    <x v="1"/>
    <n v="10549347"/>
    <n v="10368969"/>
    <n v="9849349"/>
    <n v="9381729"/>
    <n v="8871043"/>
    <n v="8548406"/>
    <n v="8311763"/>
    <n v="8027702"/>
    <n v="450295"/>
    <n v="23.427600000000002"/>
    <n v="1.0079"/>
    <n v="0.13"/>
  </r>
  <r>
    <n v="101"/>
    <s v="CHE"/>
    <s v="Switzerland"/>
    <s v="Bern"/>
    <x v="1"/>
    <n v="8740472"/>
    <n v="8638613"/>
    <n v="8281732"/>
    <n v="7822435"/>
    <n v="7182059"/>
    <n v="6711693"/>
    <n v="6319113"/>
    <n v="6181227"/>
    <n v="41284"/>
    <n v="211.7157"/>
    <n v="1.0056"/>
    <n v="0.11"/>
  </r>
  <r>
    <n v="60"/>
    <s v="SYR"/>
    <s v="Syria"/>
    <s v="Damascus"/>
    <x v="0"/>
    <n v="22125249"/>
    <n v="20772595"/>
    <n v="19205178"/>
    <n v="22337563"/>
    <n v="16307654"/>
    <n v="12408996"/>
    <n v="8898954"/>
    <n v="6319199"/>
    <n v="185180"/>
    <n v="119.47969999999999"/>
    <n v="1.0376000000000001"/>
    <n v="0.28000000000000003"/>
  </r>
  <r>
    <n v="57"/>
    <s v="TWN"/>
    <s v="Taiwan"/>
    <s v="Taipei"/>
    <x v="0"/>
    <n v="23893394"/>
    <n v="23821464"/>
    <n v="23512136"/>
    <n v="23083083"/>
    <n v="22194731"/>
    <n v="20586174"/>
    <n v="18100281"/>
    <n v="14957870"/>
    <n v="36193"/>
    <n v="660.1662"/>
    <n v="1.0014000000000001"/>
    <n v="0.3"/>
  </r>
  <r>
    <n v="95"/>
    <s v="TJK"/>
    <s v="Tajikistan"/>
    <s v="Dushanbe"/>
    <x v="0"/>
    <n v="9952787"/>
    <n v="9543207"/>
    <n v="8524063"/>
    <n v="7621779"/>
    <n v="6272998"/>
    <n v="5417860"/>
    <n v="4045965"/>
    <n v="2993019"/>
    <n v="143100"/>
    <n v="69.551299999999998"/>
    <n v="1.0207999999999999"/>
    <n v="0.12"/>
  </r>
  <r>
    <n v="22"/>
    <s v="TZA"/>
    <s v="Tanzania"/>
    <s v="Dodoma"/>
    <x v="2"/>
    <n v="65497748"/>
    <n v="61704518"/>
    <n v="52542823"/>
    <n v="45110527"/>
    <n v="34463704"/>
    <n v="26206012"/>
    <n v="19297659"/>
    <n v="13618192"/>
    <n v="945087"/>
    <n v="69.303399999999996"/>
    <n v="1.03"/>
    <n v="0.82"/>
  </r>
  <r>
    <n v="20"/>
    <s v="THA"/>
    <s v="Thailand"/>
    <s v="Bangkok"/>
    <x v="0"/>
    <n v="71697030"/>
    <n v="71475664"/>
    <n v="70294397"/>
    <n v="68270489"/>
    <n v="63066603"/>
    <n v="55228410"/>
    <n v="45737753"/>
    <n v="35791728"/>
    <n v="513120"/>
    <n v="139.7276"/>
    <n v="1.0013000000000001"/>
    <n v="0.9"/>
  </r>
  <r>
    <n v="155"/>
    <s v="TLS"/>
    <s v="Timor-Leste"/>
    <s v="Dili"/>
    <x v="0"/>
    <n v="1341296"/>
    <n v="1299995"/>
    <n v="1205813"/>
    <n v="1088486"/>
    <n v="878360"/>
    <n v="758106"/>
    <n v="642224"/>
    <n v="554021"/>
    <n v="14874"/>
    <n v="90.177199999999999"/>
    <n v="1.0154000000000001"/>
    <n v="0.02"/>
  </r>
  <r>
    <n v="100"/>
    <s v="TGO"/>
    <s v="Togo"/>
    <s v="LomÃ©"/>
    <x v="2"/>
    <n v="8848699"/>
    <n v="8442580"/>
    <n v="7473229"/>
    <n v="6571855"/>
    <n v="5008035"/>
    <n v="3875947"/>
    <n v="2838110"/>
    <n v="2197383"/>
    <n v="56785"/>
    <n v="155.82810000000001"/>
    <n v="1.0236000000000001"/>
    <n v="0.11"/>
  </r>
  <r>
    <n v="233"/>
    <s v="TKL"/>
    <s v="Tokelau"/>
    <s v="Nukunonu"/>
    <x v="3"/>
    <n v="1871"/>
    <n v="1827"/>
    <n v="1454"/>
    <n v="1367"/>
    <n v="1666"/>
    <n v="1669"/>
    <n v="1647"/>
    <n v="1714"/>
    <n v="12"/>
    <n v="155.91669999999999"/>
    <n v="1.0119"/>
    <n v="0"/>
  </r>
  <r>
    <n v="197"/>
    <s v="TON"/>
    <s v="Tonga"/>
    <s v="Nukuâ€˜alofa"/>
    <x v="3"/>
    <n v="106858"/>
    <n v="105254"/>
    <n v="106122"/>
    <n v="107383"/>
    <n v="102603"/>
    <n v="98727"/>
    <n v="96708"/>
    <n v="86484"/>
    <n v="747"/>
    <n v="143.04949999999999"/>
    <n v="1.0079"/>
    <n v="0"/>
  </r>
  <r>
    <n v="153"/>
    <s v="TTO"/>
    <s v="Trinidad and Tobago"/>
    <s v="Port-of-Spain"/>
    <x v="4"/>
    <n v="1531044"/>
    <n v="1518147"/>
    <n v="1460177"/>
    <n v="1410296"/>
    <n v="1332203"/>
    <n v="1266518"/>
    <n v="1127852"/>
    <n v="988890"/>
    <n v="5130"/>
    <n v="298.44909999999999"/>
    <n v="1.0035000000000001"/>
    <n v="0.02"/>
  </r>
  <r>
    <n v="79"/>
    <s v="TUN"/>
    <s v="Tunisia"/>
    <s v="Tunis"/>
    <x v="2"/>
    <n v="12356117"/>
    <n v="12161723"/>
    <n v="11557779"/>
    <n v="10895063"/>
    <n v="9893316"/>
    <n v="8440023"/>
    <n v="6578156"/>
    <n v="5047404"/>
    <n v="163610"/>
    <n v="75.521799999999999"/>
    <n v="1.0076000000000001"/>
    <n v="0.15"/>
  </r>
  <r>
    <n v="18"/>
    <s v="TUR"/>
    <s v="Turkey"/>
    <s v="Ankara"/>
    <x v="0"/>
    <n v="85341241"/>
    <n v="84135428"/>
    <n v="79646178"/>
    <n v="73195345"/>
    <n v="64113547"/>
    <n v="54324142"/>
    <n v="44089069"/>
    <n v="35540990"/>
    <n v="783562"/>
    <n v="108.9145"/>
    <n v="1.0066999999999999"/>
    <n v="1.07"/>
  </r>
  <r>
    <n v="111"/>
    <s v="TKM"/>
    <s v="Turkmenistan"/>
    <s v="Ashgabat"/>
    <x v="0"/>
    <n v="6430770"/>
    <n v="6250438"/>
    <n v="5766431"/>
    <n v="5267970"/>
    <n v="4569132"/>
    <n v="3720278"/>
    <n v="2862903"/>
    <n v="2201432"/>
    <n v="488100"/>
    <n v="13.1751"/>
    <n v="1.014"/>
    <n v="0.08"/>
  </r>
  <r>
    <n v="212"/>
    <s v="TCA"/>
    <s v="Turks and Caicos Islands"/>
    <s v="Cockburn Town"/>
    <x v="4"/>
    <n v="45703"/>
    <n v="44276"/>
    <n v="36538"/>
    <n v="29726"/>
    <n v="18744"/>
    <n v="11709"/>
    <n v="7598"/>
    <n v="5665"/>
    <n v="948"/>
    <n v="48.209899999999998"/>
    <n v="1.0130999999999999"/>
    <n v="0"/>
  </r>
  <r>
    <n v="227"/>
    <s v="TUV"/>
    <s v="Tuvalu"/>
    <s v="Funafuti"/>
    <x v="3"/>
    <n v="11312"/>
    <n v="11069"/>
    <n v="10877"/>
    <n v="10550"/>
    <n v="9638"/>
    <n v="9182"/>
    <n v="7731"/>
    <n v="5814"/>
    <n v="26"/>
    <n v="435.07690000000002"/>
    <n v="1.0096000000000001"/>
    <n v="0"/>
  </r>
  <r>
    <n v="31"/>
    <s v="UGA"/>
    <s v="Uganda"/>
    <s v="Kampala"/>
    <x v="2"/>
    <n v="47249585"/>
    <n v="44404611"/>
    <n v="37477356"/>
    <n v="32341728"/>
    <n v="24020697"/>
    <n v="17586630"/>
    <n v="13284026"/>
    <n v="10317212"/>
    <n v="241550"/>
    <n v="195.61"/>
    <n v="1.0304"/>
    <n v="0.59"/>
  </r>
  <r>
    <n v="38"/>
    <s v="UKR"/>
    <s v="Ukraine"/>
    <s v="Kiev"/>
    <x v="1"/>
    <n v="39701739"/>
    <n v="43909666"/>
    <n v="44982564"/>
    <n v="45683020"/>
    <n v="48879755"/>
    <n v="51589817"/>
    <n v="49973920"/>
    <n v="47279086"/>
    <n v="603500"/>
    <n v="65.785799999999995"/>
    <n v="0.91200000000000003"/>
    <n v="0.5"/>
  </r>
  <r>
    <n v="97"/>
    <s v="ARE"/>
    <s v="United Arab Emirates"/>
    <s v="Abu Dhabi"/>
    <x v="0"/>
    <n v="9441129"/>
    <n v="9287289"/>
    <n v="8916899"/>
    <n v="8481771"/>
    <n v="3275333"/>
    <n v="1900151"/>
    <n v="1014048"/>
    <n v="298084"/>
    <n v="83600"/>
    <n v="112.93219999999999"/>
    <n v="1.0081"/>
    <n v="0.12"/>
  </r>
  <r>
    <n v="21"/>
    <s v="GBR"/>
    <s v="United Kingdom"/>
    <s v="London"/>
    <x v="1"/>
    <n v="67508936"/>
    <n v="67059474"/>
    <n v="65224364"/>
    <n v="62760039"/>
    <n v="58850043"/>
    <n v="57210442"/>
    <n v="56326328"/>
    <n v="55650166"/>
    <n v="242900"/>
    <n v="277.9289"/>
    <n v="1.0034000000000001"/>
    <n v="0.85"/>
  </r>
  <r>
    <n v="3"/>
    <s v="USA"/>
    <s v="United States"/>
    <s v="Washington, D.C."/>
    <x v="4"/>
    <n v="338289857"/>
    <n v="335942003"/>
    <n v="324607776"/>
    <n v="311182845"/>
    <n v="282398554"/>
    <n v="248083732"/>
    <n v="223140018"/>
    <n v="200328340"/>
    <n v="9372610"/>
    <n v="36.093499999999999"/>
    <n v="1.0038"/>
    <n v="4.24"/>
  </r>
  <r>
    <n v="200"/>
    <s v="VIR"/>
    <s v="United States Virgin Islands"/>
    <s v="Charlotte Amalie"/>
    <x v="4"/>
    <n v="99465"/>
    <n v="100442"/>
    <n v="102803"/>
    <n v="106142"/>
    <n v="108185"/>
    <n v="100685"/>
    <n v="96640"/>
    <n v="63446"/>
    <n v="347"/>
    <n v="286.64269999999999"/>
    <n v="0.99370000000000003"/>
    <n v="0"/>
  </r>
  <r>
    <n v="133"/>
    <s v="URY"/>
    <s v="Uruguay"/>
    <s v="Montevideo"/>
    <x v="5"/>
    <n v="3422794"/>
    <n v="3429086"/>
    <n v="3402818"/>
    <n v="3352651"/>
    <n v="3292224"/>
    <n v="3117012"/>
    <n v="2953750"/>
    <n v="2790265"/>
    <n v="181034"/>
    <n v="18.9069"/>
    <n v="0.999"/>
    <n v="0.04"/>
  </r>
  <r>
    <n v="43"/>
    <s v="UZB"/>
    <s v="Uzbekistan"/>
    <s v="Tashkent"/>
    <x v="0"/>
    <n v="34627652"/>
    <n v="33526656"/>
    <n v="30949417"/>
    <n v="28614227"/>
    <n v="24925554"/>
    <n v="20579100"/>
    <n v="15947129"/>
    <n v="12011361"/>
    <n v="447400"/>
    <n v="77.397499999999994"/>
    <n v="1.016"/>
    <n v="0.43"/>
  </r>
  <r>
    <n v="181"/>
    <s v="VUT"/>
    <s v="Vanuatu"/>
    <s v="Port-Vila"/>
    <x v="3"/>
    <n v="326740"/>
    <n v="311685"/>
    <n v="276438"/>
    <n v="245453"/>
    <n v="192074"/>
    <n v="150882"/>
    <n v="118156"/>
    <n v="87019"/>
    <n v="12189"/>
    <n v="26.806100000000001"/>
    <n v="1.0238"/>
    <n v="0"/>
  </r>
  <r>
    <n v="234"/>
    <s v="VAT"/>
    <s v="Vatican City"/>
    <s v="Vatican City"/>
    <x v="1"/>
    <n v="510"/>
    <n v="520"/>
    <n v="564"/>
    <n v="596"/>
    <n v="651"/>
    <n v="700"/>
    <n v="733"/>
    <n v="752"/>
    <n v="1"/>
    <n v="510"/>
    <n v="0.998"/>
    <n v="0"/>
  </r>
  <r>
    <n v="51"/>
    <s v="VEN"/>
    <s v="Venezuela"/>
    <s v="Caracas"/>
    <x v="5"/>
    <n v="28301696"/>
    <n v="28490453"/>
    <n v="30529716"/>
    <n v="28715022"/>
    <n v="24427729"/>
    <n v="19750579"/>
    <n v="15210443"/>
    <n v="11355475"/>
    <n v="916445"/>
    <n v="30.882000000000001"/>
    <n v="1.0036"/>
    <n v="0.35"/>
  </r>
  <r>
    <n v="16"/>
    <s v="VNM"/>
    <s v="Vietnam"/>
    <s v="Hanoi"/>
    <x v="0"/>
    <n v="98186856"/>
    <n v="96648685"/>
    <n v="92191398"/>
    <n v="87411012"/>
    <n v="79001142"/>
    <n v="66912613"/>
    <n v="52968270"/>
    <n v="41928849"/>
    <n v="331212"/>
    <n v="296.44720000000001"/>
    <n v="1.0074000000000001"/>
    <n v="1.23"/>
  </r>
  <r>
    <n v="226"/>
    <s v="WLF"/>
    <s v="Wallis and Futuna"/>
    <s v="Mata-Utu"/>
    <x v="3"/>
    <n v="11572"/>
    <n v="11655"/>
    <n v="12182"/>
    <n v="13142"/>
    <n v="14723"/>
    <n v="13454"/>
    <n v="11315"/>
    <n v="9377"/>
    <n v="142"/>
    <n v="81.492999999999995"/>
    <n v="0.99529999999999996"/>
    <n v="0"/>
  </r>
  <r>
    <n v="172"/>
    <s v="ESH"/>
    <s v="Western Sahara"/>
    <s v="El AaiÃºn"/>
    <x v="2"/>
    <n v="575986"/>
    <n v="556048"/>
    <n v="491824"/>
    <n v="413296"/>
    <n v="270375"/>
    <n v="178529"/>
    <n v="116775"/>
    <n v="76371"/>
    <n v="266000"/>
    <n v="2.1654"/>
    <n v="1.0184"/>
    <n v="0.01"/>
  </r>
  <r>
    <n v="46"/>
    <s v="YEM"/>
    <s v="Yemen"/>
    <s v="Sanaa"/>
    <x v="0"/>
    <n v="33696614"/>
    <n v="32284046"/>
    <n v="28516545"/>
    <n v="24743946"/>
    <n v="18628700"/>
    <n v="13375121"/>
    <n v="9204938"/>
    <n v="6843607"/>
    <n v="527968"/>
    <n v="63.8232"/>
    <n v="1.0217000000000001"/>
    <n v="0.42"/>
  </r>
  <r>
    <n v="63"/>
    <s v="ZMB"/>
    <s v="Zambia"/>
    <s v="Lusaka"/>
    <x v="2"/>
    <n v="20017675"/>
    <n v="18927715"/>
    <n v="16248230"/>
    <n v="13792086"/>
    <n v="9891136"/>
    <n v="7686401"/>
    <n v="5720438"/>
    <n v="4281671"/>
    <n v="752612"/>
    <n v="26.5976"/>
    <n v="1.028"/>
    <n v="0.25"/>
  </r>
  <r>
    <n v="74"/>
    <s v="ZWE"/>
    <s v="Zimbabwe"/>
    <s v="Harare"/>
    <x v="2"/>
    <n v="16320537"/>
    <n v="15669666"/>
    <n v="14154937"/>
    <n v="12839771"/>
    <n v="11834676"/>
    <n v="10113893"/>
    <n v="7049926"/>
    <n v="5202918"/>
    <n v="390757"/>
    <n v="41.766500000000001"/>
    <n v="1.0204"/>
    <n v="0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02A35-CE18-40E1-9210-B5E4122F09D4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0" firstHeaderRow="0" firstDataRow="1" firstDataCol="1"/>
  <pivotFields count="17">
    <pivotField showAll="0"/>
    <pivotField showAll="0"/>
    <pivotField showAll="0"/>
    <pivotField showAll="0"/>
    <pivotField axis="axisRow" showAll="0">
      <items count="7">
        <item x="2"/>
        <item x="0"/>
        <item x="1"/>
        <item x="4"/>
        <item x="3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22 Population" fld="5" baseField="0" baseItem="0"/>
    <dataField name="Sum of World Population Percentage" fld="16" baseField="0" baseItem="0"/>
    <dataField name="Sum of Growth Rat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8A17-47BD-4B8B-8492-ECDB9058B181}">
  <dimension ref="A3:D10"/>
  <sheetViews>
    <sheetView workbookViewId="0">
      <selection activeCell="A3" sqref="A3:D11"/>
    </sheetView>
  </sheetViews>
  <sheetFormatPr defaultRowHeight="14.5" x14ac:dyDescent="0.35"/>
  <cols>
    <col min="1" max="1" width="13" bestFit="1" customWidth="1"/>
    <col min="2" max="2" width="20.90625" bestFit="1" customWidth="1"/>
    <col min="3" max="3" width="32.1796875" bestFit="1" customWidth="1"/>
    <col min="4" max="4" width="17.90625" bestFit="1" customWidth="1"/>
  </cols>
  <sheetData>
    <row r="3" spans="1:4" x14ac:dyDescent="0.35">
      <c r="A3" s="3" t="s">
        <v>738</v>
      </c>
      <c r="B3" t="s">
        <v>740</v>
      </c>
      <c r="C3" t="s">
        <v>742</v>
      </c>
      <c r="D3" t="s">
        <v>741</v>
      </c>
    </row>
    <row r="4" spans="1:4" x14ac:dyDescent="0.35">
      <c r="A4" s="4" t="s">
        <v>28</v>
      </c>
      <c r="B4">
        <v>1426730932</v>
      </c>
      <c r="C4">
        <v>17.869999999999997</v>
      </c>
      <c r="D4">
        <v>58.210899999999995</v>
      </c>
    </row>
    <row r="5" spans="1:4" x14ac:dyDescent="0.35">
      <c r="A5" s="4" t="s">
        <v>20</v>
      </c>
      <c r="B5">
        <v>4721383274</v>
      </c>
      <c r="C5">
        <v>59.19</v>
      </c>
      <c r="D5">
        <v>50.469199999999987</v>
      </c>
    </row>
    <row r="6" spans="1:4" x14ac:dyDescent="0.35">
      <c r="A6" s="4" t="s">
        <v>24</v>
      </c>
      <c r="B6">
        <v>743147538</v>
      </c>
      <c r="C6">
        <v>9.33</v>
      </c>
      <c r="D6">
        <v>50.112799999999986</v>
      </c>
    </row>
    <row r="7" spans="1:4" x14ac:dyDescent="0.35">
      <c r="A7" s="4" t="s">
        <v>42</v>
      </c>
      <c r="B7">
        <v>600296136</v>
      </c>
      <c r="C7">
        <v>7.51</v>
      </c>
      <c r="D7">
        <v>40.167000000000002</v>
      </c>
    </row>
    <row r="8" spans="1:4" x14ac:dyDescent="0.35">
      <c r="A8" s="4" t="s">
        <v>32</v>
      </c>
      <c r="B8">
        <v>45038554</v>
      </c>
      <c r="C8">
        <v>0.55000000000000004</v>
      </c>
      <c r="D8">
        <v>23.169800000000002</v>
      </c>
    </row>
    <row r="9" spans="1:4" x14ac:dyDescent="0.35">
      <c r="A9" s="4" t="s">
        <v>49</v>
      </c>
      <c r="B9">
        <v>436816608</v>
      </c>
      <c r="C9">
        <v>5.4799999999999995</v>
      </c>
      <c r="D9">
        <v>14.111400000000001</v>
      </c>
    </row>
    <row r="10" spans="1:4" x14ac:dyDescent="0.35">
      <c r="A10" s="4" t="s">
        <v>739</v>
      </c>
      <c r="B10">
        <v>7973413042</v>
      </c>
      <c r="C10">
        <v>99.93</v>
      </c>
      <c r="D10">
        <v>236.24109999999999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59A-1CB8-48C4-938C-1A361A49FD6D}">
  <dimension ref="A1:D8"/>
  <sheetViews>
    <sheetView workbookViewId="0">
      <selection activeCell="C11" sqref="C11"/>
    </sheetView>
  </sheetViews>
  <sheetFormatPr defaultRowHeight="14.5" x14ac:dyDescent="0.35"/>
  <cols>
    <col min="1" max="1" width="23.08984375" customWidth="1"/>
    <col min="2" max="2" width="12.08984375" customWidth="1"/>
  </cols>
  <sheetData>
    <row r="1" spans="1:4" x14ac:dyDescent="0.35">
      <c r="A1" t="s">
        <v>738</v>
      </c>
      <c r="B1" t="s">
        <v>740</v>
      </c>
      <c r="C1" t="s">
        <v>742</v>
      </c>
      <c r="D1" t="s">
        <v>741</v>
      </c>
    </row>
    <row r="2" spans="1:4" x14ac:dyDescent="0.35">
      <c r="A2" t="s">
        <v>28</v>
      </c>
      <c r="B2">
        <v>1426730932</v>
      </c>
      <c r="C2">
        <v>17.869999999999997</v>
      </c>
      <c r="D2">
        <v>58.210899999999995</v>
      </c>
    </row>
    <row r="3" spans="1:4" x14ac:dyDescent="0.35">
      <c r="A3" t="s">
        <v>20</v>
      </c>
      <c r="B3">
        <v>4721383274</v>
      </c>
      <c r="C3">
        <v>59.19</v>
      </c>
      <c r="D3">
        <v>50.469199999999987</v>
      </c>
    </row>
    <row r="4" spans="1:4" x14ac:dyDescent="0.35">
      <c r="A4" t="s">
        <v>24</v>
      </c>
      <c r="B4">
        <v>743147538</v>
      </c>
      <c r="C4">
        <v>9.33</v>
      </c>
      <c r="D4">
        <v>50.112799999999986</v>
      </c>
    </row>
    <row r="5" spans="1:4" x14ac:dyDescent="0.35">
      <c r="A5" t="s">
        <v>42</v>
      </c>
      <c r="B5">
        <v>600296136</v>
      </c>
      <c r="C5">
        <v>7.51</v>
      </c>
      <c r="D5">
        <v>40.167000000000002</v>
      </c>
    </row>
    <row r="6" spans="1:4" x14ac:dyDescent="0.35">
      <c r="A6" t="s">
        <v>32</v>
      </c>
      <c r="B6">
        <v>45038554</v>
      </c>
      <c r="C6">
        <v>0.55000000000000004</v>
      </c>
      <c r="D6">
        <v>23.169800000000002</v>
      </c>
    </row>
    <row r="7" spans="1:4" x14ac:dyDescent="0.35">
      <c r="A7" t="s">
        <v>49</v>
      </c>
      <c r="B7">
        <v>436816608</v>
      </c>
      <c r="C7">
        <v>5.4799999999999995</v>
      </c>
      <c r="D7">
        <v>14.111400000000001</v>
      </c>
    </row>
    <row r="8" spans="1:4" x14ac:dyDescent="0.35">
      <c r="A8" t="s">
        <v>739</v>
      </c>
      <c r="B8">
        <v>7973413042</v>
      </c>
      <c r="C8">
        <v>99.93</v>
      </c>
      <c r="D8">
        <v>236.24109999999999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activeCell="C2" sqref="C2:C15"/>
    </sheetView>
  </sheetViews>
  <sheetFormatPr defaultRowHeight="14.5" x14ac:dyDescent="0.35"/>
  <cols>
    <col min="1" max="1" width="4.90625" bestFit="1" customWidth="1"/>
    <col min="2" max="2" width="5.36328125" bestFit="1" customWidth="1"/>
    <col min="3" max="3" width="28.7265625" bestFit="1" customWidth="1"/>
    <col min="4" max="4" width="18.54296875" bestFit="1" customWidth="1"/>
    <col min="5" max="5" width="13" bestFit="1" customWidth="1"/>
    <col min="6" max="13" width="14.36328125" bestFit="1" customWidth="1"/>
    <col min="14" max="14" width="10.81640625" bestFit="1" customWidth="1"/>
    <col min="15" max="15" width="16.453125" bestFit="1" customWidth="1"/>
    <col min="16" max="16" width="11.26953125" bestFit="1" customWidth="1"/>
    <col min="17" max="17" width="25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autoFilter ref="A1:Q235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B1:Q24"/>
  <sheetViews>
    <sheetView workbookViewId="0">
      <selection activeCell="G5" sqref="G5"/>
    </sheetView>
  </sheetViews>
  <sheetFormatPr defaultRowHeight="14.5" x14ac:dyDescent="0.35"/>
  <cols>
    <col min="1" max="1" width="16.90625" customWidth="1"/>
    <col min="2" max="2" width="7" customWidth="1"/>
    <col min="5" max="5" width="19.90625" customWidth="1"/>
    <col min="6" max="6" width="18" customWidth="1"/>
    <col min="7" max="7" width="32.453125" bestFit="1" customWidth="1"/>
    <col min="8" max="8" width="37.26953125" customWidth="1"/>
    <col min="9" max="9" width="6.54296875" customWidth="1"/>
  </cols>
  <sheetData>
    <row r="1" spans="2:17" ht="15" thickBot="1" x14ac:dyDescent="0.4"/>
    <row r="2" spans="2:17" ht="22.5" customHeight="1" thickBot="1" x14ac:dyDescent="0.4">
      <c r="B2" s="50"/>
      <c r="C2" s="123" t="s">
        <v>938</v>
      </c>
      <c r="D2" s="123"/>
      <c r="E2" s="123"/>
      <c r="F2" s="123"/>
      <c r="G2" s="123"/>
      <c r="H2" s="123"/>
      <c r="I2" s="53"/>
    </row>
    <row r="3" spans="2:17" ht="15" thickBot="1" x14ac:dyDescent="0.4">
      <c r="B3" s="51"/>
      <c r="C3" s="120" t="s">
        <v>828</v>
      </c>
      <c r="D3" s="121"/>
      <c r="E3" s="121"/>
      <c r="F3" s="122"/>
      <c r="G3" s="67" t="s">
        <v>835</v>
      </c>
      <c r="H3" s="37" t="s">
        <v>730</v>
      </c>
      <c r="I3" s="56"/>
    </row>
    <row r="4" spans="2:17" x14ac:dyDescent="0.35">
      <c r="B4" s="51"/>
      <c r="C4" s="74" t="s">
        <v>718</v>
      </c>
      <c r="D4" s="75" t="s">
        <v>1</v>
      </c>
      <c r="E4" s="75" t="s">
        <v>2</v>
      </c>
      <c r="F4" s="75" t="s">
        <v>3</v>
      </c>
      <c r="G4" s="75" t="s">
        <v>731</v>
      </c>
      <c r="H4" s="76"/>
      <c r="I4" s="57"/>
      <c r="J4" s="2"/>
      <c r="K4" s="1"/>
      <c r="L4" s="1"/>
      <c r="M4" s="1"/>
      <c r="N4" s="1"/>
      <c r="O4" s="1"/>
      <c r="P4" s="1"/>
      <c r="Q4" s="1"/>
    </row>
    <row r="5" spans="2:17" x14ac:dyDescent="0.35">
      <c r="B5" s="51"/>
      <c r="C5" s="38" t="s">
        <v>719</v>
      </c>
      <c r="D5" s="33" t="s">
        <v>17</v>
      </c>
      <c r="E5" s="33" t="s">
        <v>18</v>
      </c>
      <c r="F5" s="33" t="s">
        <v>19</v>
      </c>
      <c r="G5" s="33" t="str">
        <f>CONCATENATE(E5," ",F5)</f>
        <v>Afghanistan Kabul</v>
      </c>
      <c r="H5" s="117" t="s">
        <v>930</v>
      </c>
      <c r="I5" s="57"/>
      <c r="J5" s="2"/>
      <c r="K5" s="1"/>
      <c r="L5" s="1"/>
      <c r="M5" s="1"/>
      <c r="N5" s="1"/>
      <c r="O5" s="1"/>
      <c r="P5" s="1"/>
      <c r="Q5" s="1"/>
    </row>
    <row r="6" spans="2:17" x14ac:dyDescent="0.35">
      <c r="B6" s="51"/>
      <c r="C6" s="38" t="s">
        <v>720</v>
      </c>
      <c r="D6" s="33" t="s">
        <v>21</v>
      </c>
      <c r="E6" s="33" t="s">
        <v>22</v>
      </c>
      <c r="F6" s="33" t="s">
        <v>23</v>
      </c>
      <c r="G6" s="33" t="str">
        <f t="shared" ref="G6:G9" si="0">CONCATENATE(E6," ",F6)</f>
        <v>Albania Tirana</v>
      </c>
      <c r="H6" s="118"/>
      <c r="I6" s="57"/>
      <c r="J6" s="2"/>
      <c r="K6" s="1"/>
      <c r="L6" s="1"/>
      <c r="M6" s="1"/>
      <c r="N6" s="1"/>
      <c r="O6" s="1"/>
      <c r="P6" s="1"/>
      <c r="Q6" s="1"/>
    </row>
    <row r="7" spans="2:17" x14ac:dyDescent="0.35">
      <c r="B7" s="51"/>
      <c r="C7" s="38" t="s">
        <v>721</v>
      </c>
      <c r="D7" s="33" t="s">
        <v>25</v>
      </c>
      <c r="E7" s="33" t="s">
        <v>26</v>
      </c>
      <c r="F7" s="33" t="s">
        <v>27</v>
      </c>
      <c r="G7" s="33" t="str">
        <f t="shared" si="0"/>
        <v>Algeria Algiers</v>
      </c>
      <c r="H7" s="118"/>
      <c r="I7" s="57"/>
      <c r="J7" s="2"/>
      <c r="K7" s="1"/>
      <c r="L7" s="1"/>
      <c r="M7" s="1"/>
      <c r="N7" s="1"/>
      <c r="O7" s="1"/>
      <c r="P7" s="1"/>
      <c r="Q7" s="1"/>
    </row>
    <row r="8" spans="2:17" x14ac:dyDescent="0.35">
      <c r="B8" s="51"/>
      <c r="C8" s="38" t="s">
        <v>722</v>
      </c>
      <c r="D8" s="33" t="s">
        <v>29</v>
      </c>
      <c r="E8" s="33" t="s">
        <v>30</v>
      </c>
      <c r="F8" s="33" t="s">
        <v>31</v>
      </c>
      <c r="G8" s="33" t="str">
        <f t="shared" si="0"/>
        <v>American Samoa Pago Pago</v>
      </c>
      <c r="H8" s="118"/>
      <c r="I8" s="57"/>
      <c r="J8" s="2"/>
      <c r="K8" s="1"/>
      <c r="L8" s="1"/>
      <c r="M8" s="1"/>
      <c r="N8" s="1"/>
      <c r="O8" s="1"/>
      <c r="P8" s="1"/>
      <c r="Q8" s="1"/>
    </row>
    <row r="9" spans="2:17" x14ac:dyDescent="0.35">
      <c r="B9" s="51"/>
      <c r="C9" s="38" t="s">
        <v>723</v>
      </c>
      <c r="D9" s="33" t="s">
        <v>33</v>
      </c>
      <c r="E9" s="33" t="s">
        <v>34</v>
      </c>
      <c r="F9" s="33" t="s">
        <v>35</v>
      </c>
      <c r="G9" s="33" t="str">
        <f t="shared" si="0"/>
        <v>Andorra Andorra la Vella</v>
      </c>
      <c r="H9" s="118"/>
      <c r="I9" s="57"/>
      <c r="J9" s="2"/>
      <c r="K9" s="1"/>
      <c r="L9" s="1"/>
      <c r="M9" s="1"/>
      <c r="N9" s="1"/>
      <c r="O9" s="1"/>
      <c r="P9" s="1"/>
      <c r="Q9" s="1"/>
    </row>
    <row r="10" spans="2:17" ht="14.5" customHeight="1" x14ac:dyDescent="0.35">
      <c r="B10" s="51"/>
      <c r="C10" s="38" t="s">
        <v>724</v>
      </c>
      <c r="D10" s="33" t="s">
        <v>36</v>
      </c>
      <c r="E10" s="33" t="s">
        <v>37</v>
      </c>
      <c r="F10" s="33" t="s">
        <v>38</v>
      </c>
      <c r="G10" s="33" t="str">
        <f>E10&amp;" "&amp;F10</f>
        <v>Angola Luanda</v>
      </c>
      <c r="H10" s="117" t="s">
        <v>931</v>
      </c>
      <c r="I10" s="57"/>
      <c r="J10" s="2"/>
      <c r="K10" s="1"/>
      <c r="L10" s="1"/>
      <c r="M10" s="1"/>
      <c r="N10" s="1"/>
      <c r="O10" s="1"/>
      <c r="P10" s="1"/>
      <c r="Q10" s="1"/>
    </row>
    <row r="11" spans="2:17" x14ac:dyDescent="0.35">
      <c r="B11" s="51"/>
      <c r="C11" s="38" t="s">
        <v>725</v>
      </c>
      <c r="D11" s="33" t="s">
        <v>39</v>
      </c>
      <c r="E11" s="33" t="s">
        <v>40</v>
      </c>
      <c r="F11" s="33" t="s">
        <v>41</v>
      </c>
      <c r="G11" s="33" t="str">
        <f t="shared" ref="G11:G13" si="1">E11&amp;" "&amp;F11</f>
        <v>Anguilla The Valley</v>
      </c>
      <c r="H11" s="118"/>
      <c r="I11" s="57"/>
      <c r="J11" s="2"/>
      <c r="K11" s="1"/>
      <c r="L11" s="1"/>
      <c r="M11" s="1"/>
      <c r="N11" s="1"/>
      <c r="O11" s="1"/>
      <c r="P11" s="1"/>
      <c r="Q11" s="1"/>
    </row>
    <row r="12" spans="2:17" x14ac:dyDescent="0.35">
      <c r="B12" s="51"/>
      <c r="C12" s="38" t="s">
        <v>726</v>
      </c>
      <c r="D12" s="33" t="s">
        <v>43</v>
      </c>
      <c r="E12" s="33" t="s">
        <v>44</v>
      </c>
      <c r="F12" s="33" t="s">
        <v>45</v>
      </c>
      <c r="G12" s="33" t="str">
        <f t="shared" si="1"/>
        <v>Antigua and Barbuda Saint Johnâ€™s</v>
      </c>
      <c r="H12" s="118"/>
      <c r="I12" s="57"/>
      <c r="J12" s="2"/>
      <c r="K12" s="1"/>
      <c r="L12" s="1"/>
      <c r="M12" s="1"/>
      <c r="N12" s="1"/>
      <c r="O12" s="1"/>
      <c r="P12" s="1"/>
      <c r="Q12" s="1"/>
    </row>
    <row r="13" spans="2:17" ht="15" thickBot="1" x14ac:dyDescent="0.4">
      <c r="B13" s="51"/>
      <c r="C13" s="39" t="s">
        <v>727</v>
      </c>
      <c r="D13" s="34" t="s">
        <v>46</v>
      </c>
      <c r="E13" s="34" t="s">
        <v>47</v>
      </c>
      <c r="F13" s="34" t="s">
        <v>48</v>
      </c>
      <c r="G13" s="34" t="str">
        <f t="shared" si="1"/>
        <v>Argentina Buenos Aires</v>
      </c>
      <c r="H13" s="119"/>
      <c r="I13" s="57"/>
      <c r="J13" s="2"/>
      <c r="K13" s="1"/>
      <c r="L13" s="1"/>
      <c r="M13" s="1"/>
      <c r="N13" s="1"/>
      <c r="O13" s="1"/>
      <c r="P13" s="1"/>
      <c r="Q13" s="1"/>
    </row>
    <row r="14" spans="2:17" ht="15" thickBot="1" x14ac:dyDescent="0.4">
      <c r="B14" s="52"/>
      <c r="C14" s="54"/>
      <c r="D14" s="54"/>
      <c r="E14" s="54"/>
      <c r="F14" s="54"/>
      <c r="G14" s="54"/>
      <c r="H14" s="54"/>
      <c r="I14" s="55"/>
      <c r="J14" s="2"/>
      <c r="K14" s="1"/>
      <c r="L14" s="1"/>
      <c r="M14" s="1"/>
      <c r="N14" s="1"/>
      <c r="O14" s="1"/>
      <c r="P14" s="1"/>
      <c r="Q14" s="1"/>
    </row>
    <row r="15" spans="2:17" x14ac:dyDescent="0.35">
      <c r="B15" s="1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</row>
    <row r="16" spans="2:17" x14ac:dyDescent="0.35">
      <c r="B16" s="1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</row>
    <row r="17" spans="3:17" x14ac:dyDescent="0.35"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</row>
    <row r="18" spans="3:17" x14ac:dyDescent="0.35"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</row>
    <row r="19" spans="3:17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4">
    <mergeCell ref="H5:H9"/>
    <mergeCell ref="H10:H13"/>
    <mergeCell ref="C3:F3"/>
    <mergeCell ref="C2:H2"/>
  </mergeCells>
  <phoneticPr fontId="19" type="noConversion"/>
  <pageMargins left="0.7" right="0.7" top="0.75" bottom="0.75" header="0.3" footer="0.3"/>
  <ignoredErrors>
    <ignoredError sqref="C5:C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897D-B408-4C4A-B18F-5D6049FCDA35}">
  <dimension ref="B1:U22"/>
  <sheetViews>
    <sheetView workbookViewId="0">
      <selection activeCell="C3" sqref="C3:I3"/>
    </sheetView>
  </sheetViews>
  <sheetFormatPr defaultRowHeight="14.5" x14ac:dyDescent="0.35"/>
  <cols>
    <col min="1" max="1" width="9.81640625" customWidth="1"/>
    <col min="2" max="2" width="6.1796875" customWidth="1"/>
    <col min="3" max="3" width="16" customWidth="1"/>
    <col min="4" max="7" width="14.36328125" bestFit="1" customWidth="1"/>
    <col min="8" max="8" width="14.08984375" customWidth="1"/>
    <col min="9" max="9" width="16.453125" customWidth="1"/>
    <col min="10" max="10" width="15.1796875" customWidth="1"/>
    <col min="11" max="11" width="16.1796875" customWidth="1"/>
    <col min="12" max="12" width="6.36328125" customWidth="1"/>
  </cols>
  <sheetData>
    <row r="1" spans="2:21" ht="11.5" customHeight="1" thickBot="1" x14ac:dyDescent="0.4"/>
    <row r="2" spans="2:21" ht="19.5" customHeight="1" thickBot="1" x14ac:dyDescent="0.4">
      <c r="B2" s="59"/>
      <c r="C2" s="124" t="s">
        <v>939</v>
      </c>
      <c r="D2" s="124"/>
      <c r="E2" s="124"/>
      <c r="F2" s="124"/>
      <c r="G2" s="124"/>
      <c r="H2" s="124"/>
      <c r="I2" s="124"/>
      <c r="J2" s="124"/>
      <c r="K2" s="124"/>
      <c r="L2" s="60"/>
    </row>
    <row r="3" spans="2:21" ht="17.5" customHeight="1" x14ac:dyDescent="0.35">
      <c r="B3" s="61"/>
      <c r="C3" s="125" t="s">
        <v>828</v>
      </c>
      <c r="D3" s="126"/>
      <c r="E3" s="126"/>
      <c r="F3" s="126"/>
      <c r="G3" s="126"/>
      <c r="H3" s="126"/>
      <c r="I3" s="126"/>
      <c r="J3" s="127" t="s">
        <v>843</v>
      </c>
      <c r="K3" s="128"/>
      <c r="L3" s="84"/>
    </row>
    <row r="4" spans="2:21" x14ac:dyDescent="0.35">
      <c r="B4" s="61"/>
      <c r="C4" s="77" t="s">
        <v>2</v>
      </c>
      <c r="D4" s="72" t="s">
        <v>5</v>
      </c>
      <c r="E4" s="72" t="s">
        <v>6</v>
      </c>
      <c r="F4" s="72" t="s">
        <v>7</v>
      </c>
      <c r="G4" s="72" t="s">
        <v>8</v>
      </c>
      <c r="H4" s="72" t="s">
        <v>9</v>
      </c>
      <c r="I4" s="72" t="s">
        <v>10</v>
      </c>
      <c r="J4" s="73" t="s">
        <v>732</v>
      </c>
      <c r="K4" s="78" t="s">
        <v>733</v>
      </c>
      <c r="L4" s="62"/>
      <c r="M4" s="2"/>
      <c r="N4" s="2"/>
      <c r="O4" s="2"/>
      <c r="P4" s="2"/>
      <c r="Q4" s="2"/>
      <c r="R4" s="2"/>
      <c r="S4" s="2"/>
      <c r="T4" s="2"/>
      <c r="U4" s="2"/>
    </row>
    <row r="5" spans="2:21" x14ac:dyDescent="0.35">
      <c r="B5" s="61"/>
      <c r="C5" s="79" t="s">
        <v>18</v>
      </c>
      <c r="D5" s="68">
        <v>41128771</v>
      </c>
      <c r="E5" s="68">
        <v>38972230</v>
      </c>
      <c r="F5" s="68">
        <v>33753499</v>
      </c>
      <c r="G5" s="68">
        <v>28189672</v>
      </c>
      <c r="H5" s="68">
        <v>19542982</v>
      </c>
      <c r="I5" s="68">
        <v>10694796</v>
      </c>
      <c r="J5" s="68">
        <f>MAX(D5:I5)</f>
        <v>41128771</v>
      </c>
      <c r="K5" s="80">
        <f>MIN(D5:I5)</f>
        <v>10694796</v>
      </c>
      <c r="L5" s="62"/>
      <c r="M5" s="2"/>
      <c r="N5" s="2"/>
      <c r="O5" s="2"/>
      <c r="P5" s="2"/>
      <c r="Q5" s="2"/>
      <c r="R5" s="2"/>
      <c r="S5" s="2"/>
      <c r="T5" s="2"/>
      <c r="U5" s="2"/>
    </row>
    <row r="6" spans="2:21" x14ac:dyDescent="0.35">
      <c r="B6" s="61"/>
      <c r="C6" s="79" t="s">
        <v>22</v>
      </c>
      <c r="D6" s="68">
        <v>2842321</v>
      </c>
      <c r="E6" s="68">
        <v>2866849</v>
      </c>
      <c r="F6" s="68">
        <v>2882481</v>
      </c>
      <c r="G6" s="68">
        <v>2913399</v>
      </c>
      <c r="H6" s="68">
        <v>3182021</v>
      </c>
      <c r="I6" s="68">
        <v>3295066</v>
      </c>
      <c r="J6" s="68">
        <f t="shared" ref="J6:J12" si="0">MAX(D6:I6)</f>
        <v>3295066</v>
      </c>
      <c r="K6" s="80">
        <f t="shared" ref="K6:K12" si="1">MIN(D6:I6)</f>
        <v>2842321</v>
      </c>
      <c r="L6" s="62"/>
      <c r="M6" s="2"/>
      <c r="N6" s="2"/>
      <c r="O6" s="2"/>
      <c r="P6" s="2"/>
      <c r="Q6" s="2"/>
      <c r="R6" s="2"/>
      <c r="S6" s="2"/>
      <c r="T6" s="2"/>
      <c r="U6" s="2"/>
    </row>
    <row r="7" spans="2:21" x14ac:dyDescent="0.35">
      <c r="B7" s="61"/>
      <c r="C7" s="79" t="s">
        <v>26</v>
      </c>
      <c r="D7" s="68">
        <v>44903225</v>
      </c>
      <c r="E7" s="68">
        <v>43451666</v>
      </c>
      <c r="F7" s="68">
        <v>39543154</v>
      </c>
      <c r="G7" s="68">
        <v>35856344</v>
      </c>
      <c r="H7" s="68">
        <v>30774621</v>
      </c>
      <c r="I7" s="68">
        <v>25518074</v>
      </c>
      <c r="J7" s="68">
        <f t="shared" si="0"/>
        <v>44903225</v>
      </c>
      <c r="K7" s="80">
        <f t="shared" si="1"/>
        <v>25518074</v>
      </c>
      <c r="L7" s="62"/>
      <c r="M7" s="2"/>
      <c r="N7" s="2"/>
      <c r="O7" s="2"/>
      <c r="P7" s="2"/>
      <c r="Q7" s="2"/>
      <c r="R7" s="2"/>
      <c r="S7" s="2"/>
      <c r="T7" s="2"/>
      <c r="U7" s="2"/>
    </row>
    <row r="8" spans="2:21" x14ac:dyDescent="0.35">
      <c r="B8" s="61"/>
      <c r="C8" s="79" t="s">
        <v>30</v>
      </c>
      <c r="D8" s="68">
        <v>44273</v>
      </c>
      <c r="E8" s="68">
        <v>46189</v>
      </c>
      <c r="F8" s="68">
        <v>51368</v>
      </c>
      <c r="G8" s="68">
        <v>54849</v>
      </c>
      <c r="H8" s="68">
        <v>58230</v>
      </c>
      <c r="I8" s="68">
        <v>47818</v>
      </c>
      <c r="J8" s="68">
        <f t="shared" si="0"/>
        <v>58230</v>
      </c>
      <c r="K8" s="80">
        <f t="shared" si="1"/>
        <v>44273</v>
      </c>
      <c r="L8" s="62"/>
      <c r="M8" s="2"/>
      <c r="N8" s="2"/>
      <c r="O8" s="2"/>
      <c r="P8" s="2"/>
      <c r="Q8" s="2"/>
      <c r="R8" s="2"/>
      <c r="S8" s="2"/>
      <c r="T8" s="2"/>
      <c r="U8" s="2"/>
    </row>
    <row r="9" spans="2:21" x14ac:dyDescent="0.35">
      <c r="B9" s="61"/>
      <c r="C9" s="79" t="s">
        <v>34</v>
      </c>
      <c r="D9" s="68">
        <v>79824</v>
      </c>
      <c r="E9" s="68">
        <v>77700</v>
      </c>
      <c r="F9" s="68">
        <v>71746</v>
      </c>
      <c r="G9" s="68">
        <v>71519</v>
      </c>
      <c r="H9" s="68">
        <v>66097</v>
      </c>
      <c r="I9" s="68">
        <v>53569</v>
      </c>
      <c r="J9" s="68">
        <f t="shared" si="0"/>
        <v>79824</v>
      </c>
      <c r="K9" s="80">
        <f t="shared" si="1"/>
        <v>53569</v>
      </c>
      <c r="L9" s="6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35">
      <c r="B10" s="61"/>
      <c r="C10" s="79" t="s">
        <v>37</v>
      </c>
      <c r="D10" s="68">
        <v>35588987</v>
      </c>
      <c r="E10" s="68">
        <v>33428485</v>
      </c>
      <c r="F10" s="68">
        <v>28127721</v>
      </c>
      <c r="G10" s="68">
        <v>23364185</v>
      </c>
      <c r="H10" s="68">
        <v>16394062</v>
      </c>
      <c r="I10" s="68">
        <v>11828638</v>
      </c>
      <c r="J10" s="68">
        <f t="shared" si="0"/>
        <v>35588987</v>
      </c>
      <c r="K10" s="80">
        <f t="shared" si="1"/>
        <v>11828638</v>
      </c>
      <c r="L10" s="6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35">
      <c r="B11" s="61"/>
      <c r="C11" s="79" t="s">
        <v>40</v>
      </c>
      <c r="D11" s="68">
        <v>15857</v>
      </c>
      <c r="E11" s="68">
        <v>15585</v>
      </c>
      <c r="F11" s="68">
        <v>14525</v>
      </c>
      <c r="G11" s="68">
        <v>13172</v>
      </c>
      <c r="H11" s="68">
        <v>11047</v>
      </c>
      <c r="I11" s="68">
        <v>8316</v>
      </c>
      <c r="J11" s="68">
        <f t="shared" si="0"/>
        <v>15857</v>
      </c>
      <c r="K11" s="80">
        <f t="shared" si="1"/>
        <v>8316</v>
      </c>
      <c r="L11" s="62"/>
      <c r="M11" s="2"/>
      <c r="N11" s="2"/>
      <c r="O11" s="2"/>
      <c r="P11" s="2"/>
      <c r="Q11" s="2"/>
      <c r="R11" s="2"/>
      <c r="S11" s="2"/>
      <c r="T11" s="2"/>
      <c r="U11" s="2"/>
    </row>
    <row r="12" spans="2:21" ht="15" thickBot="1" x14ac:dyDescent="0.4">
      <c r="B12" s="61"/>
      <c r="C12" s="79" t="s">
        <v>44</v>
      </c>
      <c r="D12" s="68">
        <v>93763</v>
      </c>
      <c r="E12" s="68">
        <v>92664</v>
      </c>
      <c r="F12" s="68">
        <v>89941</v>
      </c>
      <c r="G12" s="68">
        <v>85695</v>
      </c>
      <c r="H12" s="68">
        <v>75055</v>
      </c>
      <c r="I12" s="68">
        <v>63328</v>
      </c>
      <c r="J12" s="68">
        <f t="shared" si="0"/>
        <v>93763</v>
      </c>
      <c r="K12" s="80">
        <f t="shared" si="1"/>
        <v>63328</v>
      </c>
      <c r="L12" s="62"/>
      <c r="M12" s="2"/>
      <c r="N12" s="2"/>
      <c r="O12" s="2"/>
      <c r="P12" s="2"/>
      <c r="Q12" s="2"/>
      <c r="R12" s="2"/>
      <c r="S12" s="2"/>
      <c r="T12" s="2"/>
      <c r="U12" s="2"/>
    </row>
    <row r="13" spans="2:21" ht="15" thickBot="1" x14ac:dyDescent="0.4">
      <c r="B13" s="61"/>
      <c r="C13" s="81"/>
      <c r="D13" s="82"/>
      <c r="E13" s="82"/>
      <c r="F13" s="82"/>
      <c r="G13" s="82"/>
      <c r="H13" s="83"/>
      <c r="I13" s="71" t="s">
        <v>934</v>
      </c>
      <c r="J13" s="69" t="s">
        <v>734</v>
      </c>
      <c r="K13" s="70" t="s">
        <v>735</v>
      </c>
      <c r="L13" s="62"/>
      <c r="M13" s="2"/>
      <c r="N13" s="2"/>
      <c r="O13" s="2"/>
      <c r="P13" s="2"/>
      <c r="Q13" s="2"/>
      <c r="R13" s="2"/>
      <c r="S13" s="2"/>
      <c r="T13" s="2"/>
      <c r="U13" s="2"/>
    </row>
    <row r="14" spans="2:21" ht="15" thickBot="1" x14ac:dyDescent="0.4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5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3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3:21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3:21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3:21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3:21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3:21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</sheetData>
  <mergeCells count="3">
    <mergeCell ref="C2:K2"/>
    <mergeCell ref="C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33B3-4205-458E-AE8E-3AA54D48ACB6}">
  <dimension ref="B1:T20"/>
  <sheetViews>
    <sheetView zoomScale="90" zoomScaleNormal="90" workbookViewId="0">
      <selection activeCell="P3" sqref="P3"/>
    </sheetView>
  </sheetViews>
  <sheetFormatPr defaultRowHeight="14.5" x14ac:dyDescent="0.35"/>
  <cols>
    <col min="3" max="3" width="18.54296875" bestFit="1" customWidth="1"/>
    <col min="4" max="4" width="16.36328125" customWidth="1"/>
    <col min="5" max="7" width="14.36328125" hidden="1" customWidth="1"/>
    <col min="8" max="8" width="13.1796875" hidden="1" customWidth="1"/>
    <col min="9" max="9" width="13.7265625" hidden="1" customWidth="1"/>
    <col min="10" max="10" width="27.7265625" customWidth="1"/>
    <col min="11" max="11" width="37.54296875" customWidth="1"/>
    <col min="12" max="12" width="12.90625" customWidth="1"/>
  </cols>
  <sheetData>
    <row r="1" spans="2:20" ht="15" thickBot="1" x14ac:dyDescent="0.4"/>
    <row r="2" spans="2:20" ht="26" customHeight="1" thickBot="1" x14ac:dyDescent="0.4">
      <c r="B2" s="59"/>
      <c r="C2" s="176" t="s">
        <v>937</v>
      </c>
      <c r="D2" s="176"/>
      <c r="E2" s="176"/>
      <c r="F2" s="176"/>
      <c r="G2" s="176"/>
      <c r="H2" s="176"/>
      <c r="I2" s="176"/>
      <c r="J2" s="176"/>
      <c r="K2" s="176"/>
      <c r="L2" s="88"/>
      <c r="M2" s="60"/>
    </row>
    <row r="3" spans="2:20" ht="26" customHeight="1" thickBot="1" x14ac:dyDescent="0.4">
      <c r="B3" s="61"/>
      <c r="C3" s="182" t="s">
        <v>828</v>
      </c>
      <c r="D3" s="183"/>
      <c r="E3" s="184"/>
      <c r="F3" s="184"/>
      <c r="G3" s="184"/>
      <c r="H3" s="184"/>
      <c r="I3" s="184"/>
      <c r="J3" s="185" t="s">
        <v>835</v>
      </c>
      <c r="K3" s="186"/>
      <c r="L3" s="178"/>
      <c r="M3" s="84"/>
    </row>
    <row r="4" spans="2:20" x14ac:dyDescent="0.35">
      <c r="B4" s="61"/>
      <c r="C4" s="173" t="s">
        <v>2</v>
      </c>
      <c r="D4" s="174" t="s">
        <v>5</v>
      </c>
      <c r="E4" s="175" t="s">
        <v>6</v>
      </c>
      <c r="F4" s="175" t="s">
        <v>7</v>
      </c>
      <c r="G4" s="175" t="s">
        <v>8</v>
      </c>
      <c r="H4" s="175" t="s">
        <v>9</v>
      </c>
      <c r="I4" s="175" t="s">
        <v>10</v>
      </c>
      <c r="J4" s="177" t="s">
        <v>736</v>
      </c>
      <c r="K4" s="181" t="s">
        <v>737</v>
      </c>
      <c r="L4" s="180"/>
      <c r="M4" s="62"/>
      <c r="N4" s="2"/>
      <c r="O4" s="2"/>
      <c r="P4" s="2"/>
      <c r="Q4" s="2"/>
      <c r="R4" s="2"/>
      <c r="S4" s="2"/>
      <c r="T4" s="2"/>
    </row>
    <row r="5" spans="2:20" x14ac:dyDescent="0.35">
      <c r="B5" s="61"/>
      <c r="C5" s="106" t="s">
        <v>18</v>
      </c>
      <c r="D5" s="107">
        <v>41128771</v>
      </c>
      <c r="E5" s="66">
        <v>38972230</v>
      </c>
      <c r="F5" s="66">
        <v>33753499</v>
      </c>
      <c r="G5" s="66">
        <v>28189672</v>
      </c>
      <c r="H5" s="66">
        <v>19542982</v>
      </c>
      <c r="I5" s="66">
        <v>10694796</v>
      </c>
      <c r="J5" s="87" t="str">
        <f>IF($D$5:$D$12&gt;20000000, "Over Populated","Under Populated")</f>
        <v>Over Populated</v>
      </c>
      <c r="K5" s="85" t="str">
        <f>_xlfn.IFS($J$5:$J$12="Over Populated","Population control Measures",$J$5:$J$12="Under Populated"," Population Increase Measure")</f>
        <v>Population control Measures</v>
      </c>
      <c r="L5" s="129" t="s">
        <v>940</v>
      </c>
      <c r="M5" s="62"/>
      <c r="N5" s="2"/>
      <c r="O5" s="2"/>
      <c r="P5" s="2"/>
      <c r="Q5" s="2"/>
      <c r="R5" s="2"/>
      <c r="S5" s="2"/>
      <c r="T5" s="2"/>
    </row>
    <row r="6" spans="2:20" x14ac:dyDescent="0.35">
      <c r="B6" s="61"/>
      <c r="C6" s="106" t="s">
        <v>22</v>
      </c>
      <c r="D6" s="107">
        <v>2842321</v>
      </c>
      <c r="E6" s="66">
        <v>2866849</v>
      </c>
      <c r="F6" s="66">
        <v>2882481</v>
      </c>
      <c r="G6" s="66">
        <v>2913399</v>
      </c>
      <c r="H6" s="66">
        <v>3182021</v>
      </c>
      <c r="I6" s="66">
        <v>3295066</v>
      </c>
      <c r="J6" s="87" t="str">
        <f t="shared" ref="J6:J12" si="0">IF($D$5:$D$12&gt;20000000, "Over Populated","Under Populated")</f>
        <v>Under Populated</v>
      </c>
      <c r="K6" s="85" t="str">
        <f t="shared" ref="K6:K12" si="1">_xlfn.IFS($J$5:$J$12="Over Populated","Population control Measures",$J$5:$J$12="Under Populated"," Population Increase Measure")</f>
        <v xml:space="preserve"> Population Increase Measure</v>
      </c>
      <c r="L6" s="129"/>
      <c r="M6" s="62"/>
      <c r="N6" s="2"/>
      <c r="O6" s="2"/>
      <c r="P6" s="2"/>
      <c r="Q6" s="2"/>
      <c r="R6" s="2"/>
      <c r="S6" s="2"/>
      <c r="T6" s="2"/>
    </row>
    <row r="7" spans="2:20" x14ac:dyDescent="0.35">
      <c r="B7" s="61"/>
      <c r="C7" s="106" t="s">
        <v>26</v>
      </c>
      <c r="D7" s="107">
        <v>44903225</v>
      </c>
      <c r="E7" s="66">
        <v>43451666</v>
      </c>
      <c r="F7" s="66">
        <v>39543154</v>
      </c>
      <c r="G7" s="66">
        <v>35856344</v>
      </c>
      <c r="H7" s="66">
        <v>30774621</v>
      </c>
      <c r="I7" s="66">
        <v>25518074</v>
      </c>
      <c r="J7" s="87" t="str">
        <f t="shared" si="0"/>
        <v>Over Populated</v>
      </c>
      <c r="K7" s="85" t="str">
        <f t="shared" si="1"/>
        <v>Population control Measures</v>
      </c>
      <c r="L7" s="129"/>
      <c r="M7" s="62"/>
      <c r="N7" s="2"/>
      <c r="O7" s="2"/>
      <c r="P7" s="2"/>
      <c r="Q7" s="2"/>
      <c r="R7" s="2"/>
      <c r="S7" s="2"/>
      <c r="T7" s="2"/>
    </row>
    <row r="8" spans="2:20" x14ac:dyDescent="0.35">
      <c r="B8" s="61"/>
      <c r="C8" s="106" t="s">
        <v>30</v>
      </c>
      <c r="D8" s="107">
        <v>44273</v>
      </c>
      <c r="E8" s="66">
        <v>46189</v>
      </c>
      <c r="F8" s="66">
        <v>51368</v>
      </c>
      <c r="G8" s="66">
        <v>54849</v>
      </c>
      <c r="H8" s="66">
        <v>58230</v>
      </c>
      <c r="I8" s="66">
        <v>47818</v>
      </c>
      <c r="J8" s="87" t="str">
        <f t="shared" si="0"/>
        <v>Under Populated</v>
      </c>
      <c r="K8" s="85" t="str">
        <f t="shared" si="1"/>
        <v xml:space="preserve"> Population Increase Measure</v>
      </c>
      <c r="L8" s="129"/>
      <c r="M8" s="62"/>
      <c r="N8" s="2"/>
      <c r="O8" s="2"/>
      <c r="P8" s="2"/>
      <c r="Q8" s="2"/>
      <c r="R8" s="2"/>
      <c r="S8" s="2"/>
      <c r="T8" s="2"/>
    </row>
    <row r="9" spans="2:20" x14ac:dyDescent="0.35">
      <c r="B9" s="61"/>
      <c r="C9" s="106" t="s">
        <v>34</v>
      </c>
      <c r="D9" s="107">
        <v>79824</v>
      </c>
      <c r="E9" s="66">
        <v>77700</v>
      </c>
      <c r="F9" s="66">
        <v>71746</v>
      </c>
      <c r="G9" s="66">
        <v>71519</v>
      </c>
      <c r="H9" s="66">
        <v>66097</v>
      </c>
      <c r="I9" s="66">
        <v>53569</v>
      </c>
      <c r="J9" s="87" t="str">
        <f t="shared" si="0"/>
        <v>Under Populated</v>
      </c>
      <c r="K9" s="85" t="str">
        <f t="shared" si="1"/>
        <v xml:space="preserve"> Population Increase Measure</v>
      </c>
      <c r="L9" s="129"/>
      <c r="M9" s="62"/>
      <c r="N9" s="2"/>
      <c r="O9" s="2"/>
      <c r="P9" s="2"/>
      <c r="Q9" s="2"/>
      <c r="R9" s="2"/>
      <c r="S9" s="2"/>
      <c r="T9" s="2"/>
    </row>
    <row r="10" spans="2:20" x14ac:dyDescent="0.35">
      <c r="B10" s="61"/>
      <c r="C10" s="106" t="s">
        <v>37</v>
      </c>
      <c r="D10" s="107">
        <v>35588987</v>
      </c>
      <c r="E10" s="66">
        <v>33428485</v>
      </c>
      <c r="F10" s="66">
        <v>28127721</v>
      </c>
      <c r="G10" s="66">
        <v>23364185</v>
      </c>
      <c r="H10" s="66">
        <v>16394062</v>
      </c>
      <c r="I10" s="66">
        <v>11828638</v>
      </c>
      <c r="J10" s="87" t="str">
        <f t="shared" si="0"/>
        <v>Over Populated</v>
      </c>
      <c r="K10" s="85" t="str">
        <f t="shared" si="1"/>
        <v>Population control Measures</v>
      </c>
      <c r="L10" s="129"/>
      <c r="M10" s="62"/>
      <c r="N10" s="2"/>
      <c r="O10" s="2"/>
      <c r="P10" s="2"/>
      <c r="Q10" s="2"/>
      <c r="R10" s="2"/>
      <c r="S10" s="2"/>
      <c r="T10" s="2"/>
    </row>
    <row r="11" spans="2:20" x14ac:dyDescent="0.35">
      <c r="B11" s="61"/>
      <c r="C11" s="106" t="s">
        <v>40</v>
      </c>
      <c r="D11" s="107">
        <v>15857</v>
      </c>
      <c r="E11" s="66">
        <v>15585</v>
      </c>
      <c r="F11" s="66">
        <v>14525</v>
      </c>
      <c r="G11" s="66">
        <v>13172</v>
      </c>
      <c r="H11" s="66">
        <v>11047</v>
      </c>
      <c r="I11" s="66">
        <v>8316</v>
      </c>
      <c r="J11" s="87" t="str">
        <f t="shared" si="0"/>
        <v>Under Populated</v>
      </c>
      <c r="K11" s="85" t="str">
        <f t="shared" si="1"/>
        <v xml:space="preserve"> Population Increase Measure</v>
      </c>
      <c r="L11" s="129"/>
      <c r="M11" s="62"/>
      <c r="N11" s="2"/>
      <c r="O11" s="2"/>
      <c r="P11" s="2"/>
      <c r="Q11" s="2"/>
      <c r="R11" s="2"/>
      <c r="S11" s="2"/>
      <c r="T11" s="2"/>
    </row>
    <row r="12" spans="2:20" ht="15" thickBot="1" x14ac:dyDescent="0.4">
      <c r="B12" s="61"/>
      <c r="C12" s="106" t="s">
        <v>44</v>
      </c>
      <c r="D12" s="107">
        <v>93763</v>
      </c>
      <c r="E12" s="66">
        <v>92664</v>
      </c>
      <c r="F12" s="66">
        <v>89941</v>
      </c>
      <c r="G12" s="66">
        <v>85695</v>
      </c>
      <c r="H12" s="66">
        <v>75055</v>
      </c>
      <c r="I12" s="66">
        <v>63328</v>
      </c>
      <c r="J12" s="87" t="str">
        <f t="shared" si="0"/>
        <v>Under Populated</v>
      </c>
      <c r="K12" s="85" t="str">
        <f t="shared" si="1"/>
        <v xml:space="preserve"> Population Increase Measure</v>
      </c>
      <c r="L12" s="129"/>
      <c r="M12" s="62"/>
      <c r="N12" s="2"/>
      <c r="O12" s="2"/>
      <c r="P12" s="2"/>
      <c r="Q12" s="2"/>
      <c r="R12" s="2"/>
      <c r="S12" s="2"/>
      <c r="T12" s="2"/>
    </row>
    <row r="13" spans="2:20" ht="63" customHeight="1" thickBot="1" x14ac:dyDescent="0.4">
      <c r="B13" s="61"/>
      <c r="C13" s="86"/>
      <c r="D13" s="89" t="s">
        <v>934</v>
      </c>
      <c r="E13" s="90"/>
      <c r="F13" s="90"/>
      <c r="G13" s="90"/>
      <c r="H13" s="90"/>
      <c r="I13" s="90"/>
      <c r="J13" s="91" t="s">
        <v>933</v>
      </c>
      <c r="K13" s="92" t="s">
        <v>932</v>
      </c>
      <c r="L13" s="140"/>
      <c r="M13" s="62"/>
      <c r="N13" s="2"/>
      <c r="O13" s="2"/>
      <c r="P13" s="2"/>
      <c r="Q13" s="2"/>
      <c r="R13" s="2"/>
      <c r="S13" s="2"/>
      <c r="T13" s="2"/>
    </row>
    <row r="14" spans="2:20" ht="15" thickBot="1" x14ac:dyDescent="0.4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  <c r="N14" s="2"/>
      <c r="O14" s="2"/>
      <c r="P14" s="2"/>
      <c r="Q14" s="2"/>
      <c r="R14" s="2"/>
      <c r="S14" s="2"/>
      <c r="T14" s="2"/>
    </row>
    <row r="15" spans="2:20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mergeCells count="4">
    <mergeCell ref="C2:K2"/>
    <mergeCell ref="L5:L13"/>
    <mergeCell ref="C3:D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9F54-6596-43D5-AFD1-79728974BD4B}">
  <dimension ref="B1:I13"/>
  <sheetViews>
    <sheetView workbookViewId="0">
      <selection activeCell="J3" sqref="J3"/>
    </sheetView>
  </sheetViews>
  <sheetFormatPr defaultRowHeight="14.5" x14ac:dyDescent="0.35"/>
  <cols>
    <col min="3" max="3" width="14.1796875" customWidth="1"/>
    <col min="4" max="4" width="21.453125" customWidth="1"/>
    <col min="5" max="5" width="13.1796875" customWidth="1"/>
    <col min="6" max="6" width="18.81640625" bestFit="1" customWidth="1"/>
    <col min="7" max="7" width="19.26953125" customWidth="1"/>
    <col min="8" max="8" width="14.1796875" customWidth="1"/>
  </cols>
  <sheetData>
    <row r="1" spans="2:9" ht="15" thickBot="1" x14ac:dyDescent="0.4"/>
    <row r="2" spans="2:9" ht="21.5" customHeight="1" thickBot="1" x14ac:dyDescent="0.4">
      <c r="B2" s="59"/>
      <c r="C2" s="135" t="s">
        <v>743</v>
      </c>
      <c r="D2" s="135"/>
      <c r="E2" s="135"/>
      <c r="F2" s="135"/>
      <c r="G2" s="135"/>
      <c r="H2" s="135"/>
      <c r="I2" s="60"/>
    </row>
    <row r="3" spans="2:9" ht="16" thickBot="1" x14ac:dyDescent="0.4">
      <c r="B3" s="61"/>
      <c r="C3" s="130" t="s">
        <v>828</v>
      </c>
      <c r="D3" s="131"/>
      <c r="E3" s="131"/>
      <c r="F3" s="187"/>
      <c r="G3" s="103" t="s">
        <v>835</v>
      </c>
      <c r="H3" s="132" t="s">
        <v>941</v>
      </c>
      <c r="I3" s="84"/>
    </row>
    <row r="4" spans="2:9" x14ac:dyDescent="0.35">
      <c r="B4" s="61"/>
      <c r="C4" s="98" t="s">
        <v>4</v>
      </c>
      <c r="D4" s="99" t="s">
        <v>740</v>
      </c>
      <c r="E4" s="99" t="s">
        <v>936</v>
      </c>
      <c r="F4" s="99" t="s">
        <v>741</v>
      </c>
      <c r="G4" s="108" t="s">
        <v>743</v>
      </c>
      <c r="H4" s="133"/>
      <c r="I4" s="84"/>
    </row>
    <row r="5" spans="2:9" ht="14.5" customHeight="1" x14ac:dyDescent="0.35">
      <c r="B5" s="61"/>
      <c r="C5" s="93" t="s">
        <v>28</v>
      </c>
      <c r="D5" s="95">
        <v>1426730932</v>
      </c>
      <c r="E5" s="97">
        <v>17.869999999999997</v>
      </c>
      <c r="F5" s="97">
        <v>58.210899999999995</v>
      </c>
      <c r="G5" s="46">
        <f t="shared" ref="G5:G11" si="0">LEN($D$5:$D$11)</f>
        <v>10</v>
      </c>
      <c r="H5" s="133"/>
      <c r="I5" s="84"/>
    </row>
    <row r="6" spans="2:9" x14ac:dyDescent="0.35">
      <c r="B6" s="61"/>
      <c r="C6" s="93" t="s">
        <v>20</v>
      </c>
      <c r="D6" s="95">
        <v>4721383274</v>
      </c>
      <c r="E6" s="97">
        <v>59.19</v>
      </c>
      <c r="F6" s="97">
        <v>50.469199999999987</v>
      </c>
      <c r="G6" s="46">
        <f t="shared" si="0"/>
        <v>10</v>
      </c>
      <c r="H6" s="133"/>
      <c r="I6" s="84"/>
    </row>
    <row r="7" spans="2:9" x14ac:dyDescent="0.35">
      <c r="B7" s="61"/>
      <c r="C7" s="93" t="s">
        <v>24</v>
      </c>
      <c r="D7" s="95">
        <v>743147538</v>
      </c>
      <c r="E7" s="97">
        <v>9.33</v>
      </c>
      <c r="F7" s="97">
        <v>50.112799999999986</v>
      </c>
      <c r="G7" s="46">
        <f t="shared" si="0"/>
        <v>9</v>
      </c>
      <c r="H7" s="133"/>
      <c r="I7" s="84"/>
    </row>
    <row r="8" spans="2:9" x14ac:dyDescent="0.35">
      <c r="B8" s="61"/>
      <c r="C8" s="93" t="s">
        <v>42</v>
      </c>
      <c r="D8" s="95">
        <v>600296136</v>
      </c>
      <c r="E8" s="97">
        <v>7.51</v>
      </c>
      <c r="F8" s="97">
        <v>40.167000000000002</v>
      </c>
      <c r="G8" s="46">
        <f t="shared" si="0"/>
        <v>9</v>
      </c>
      <c r="H8" s="133"/>
      <c r="I8" s="84"/>
    </row>
    <row r="9" spans="2:9" x14ac:dyDescent="0.35">
      <c r="B9" s="61"/>
      <c r="C9" s="93" t="s">
        <v>32</v>
      </c>
      <c r="D9" s="95">
        <v>45038554</v>
      </c>
      <c r="E9" s="97">
        <v>0.55000000000000004</v>
      </c>
      <c r="F9" s="97">
        <v>23.169800000000002</v>
      </c>
      <c r="G9" s="46">
        <f t="shared" si="0"/>
        <v>8</v>
      </c>
      <c r="H9" s="133"/>
      <c r="I9" s="84"/>
    </row>
    <row r="10" spans="2:9" x14ac:dyDescent="0.35">
      <c r="B10" s="61"/>
      <c r="C10" s="93" t="s">
        <v>49</v>
      </c>
      <c r="D10" s="95">
        <v>436816608</v>
      </c>
      <c r="E10" s="97">
        <v>5.4799999999999995</v>
      </c>
      <c r="F10" s="97">
        <v>14.111400000000001</v>
      </c>
      <c r="G10" s="46">
        <f t="shared" si="0"/>
        <v>9</v>
      </c>
      <c r="H10" s="133"/>
      <c r="I10" s="84"/>
    </row>
    <row r="11" spans="2:9" ht="15" thickBot="1" x14ac:dyDescent="0.4">
      <c r="B11" s="61"/>
      <c r="C11" s="93" t="s">
        <v>739</v>
      </c>
      <c r="D11" s="95">
        <v>7973413042</v>
      </c>
      <c r="E11" s="97">
        <v>99.93</v>
      </c>
      <c r="F11" s="97">
        <v>236.24109999999999</v>
      </c>
      <c r="G11" s="46">
        <f t="shared" si="0"/>
        <v>10</v>
      </c>
      <c r="H11" s="133"/>
      <c r="I11" s="84"/>
    </row>
    <row r="12" spans="2:9" ht="15" thickBot="1" x14ac:dyDescent="0.4">
      <c r="B12" s="61"/>
      <c r="C12" s="94"/>
      <c r="D12" s="96"/>
      <c r="E12" s="100"/>
      <c r="F12" s="101" t="s">
        <v>934</v>
      </c>
      <c r="G12" s="102" t="s">
        <v>935</v>
      </c>
      <c r="H12" s="134"/>
      <c r="I12" s="84"/>
    </row>
    <row r="13" spans="2:9" ht="15" thickBot="1" x14ac:dyDescent="0.4">
      <c r="B13" s="63"/>
      <c r="C13" s="105"/>
      <c r="D13" s="105"/>
      <c r="E13" s="105"/>
      <c r="F13" s="105"/>
      <c r="G13" s="105"/>
      <c r="H13" s="105"/>
      <c r="I13" s="104"/>
    </row>
  </sheetData>
  <mergeCells count="3">
    <mergeCell ref="C3:F3"/>
    <mergeCell ref="H3:H12"/>
    <mergeCell ref="C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718A-C5BD-468A-8626-5E40750F3272}">
  <dimension ref="B1:J18"/>
  <sheetViews>
    <sheetView zoomScale="80" zoomScaleNormal="80" workbookViewId="0">
      <selection activeCell="K15" sqref="K15"/>
    </sheetView>
  </sheetViews>
  <sheetFormatPr defaultRowHeight="14.5" x14ac:dyDescent="0.35"/>
  <cols>
    <col min="4" max="4" width="18" customWidth="1"/>
    <col min="5" max="5" width="21" bestFit="1" customWidth="1"/>
    <col min="6" max="6" width="26.453125" hidden="1" customWidth="1"/>
    <col min="7" max="7" width="15.26953125" bestFit="1" customWidth="1"/>
    <col min="8" max="8" width="14.54296875" customWidth="1"/>
    <col min="9" max="9" width="13.81640625" customWidth="1"/>
  </cols>
  <sheetData>
    <row r="1" spans="2:10" ht="15" thickBot="1" x14ac:dyDescent="0.4"/>
    <row r="2" spans="2:10" ht="29" customHeight="1" thickBot="1" x14ac:dyDescent="0.4">
      <c r="B2" s="59"/>
      <c r="C2" s="176" t="s">
        <v>946</v>
      </c>
      <c r="D2" s="176"/>
      <c r="E2" s="176"/>
      <c r="F2" s="176"/>
      <c r="G2" s="176"/>
      <c r="H2" s="176"/>
      <c r="I2" s="176"/>
      <c r="J2" s="60"/>
    </row>
    <row r="3" spans="2:10" ht="15" thickBot="1" x14ac:dyDescent="0.4">
      <c r="B3" s="61"/>
      <c r="C3" s="136" t="s">
        <v>828</v>
      </c>
      <c r="D3" s="137"/>
      <c r="E3" s="138"/>
      <c r="F3" s="179"/>
      <c r="G3" s="136" t="s">
        <v>835</v>
      </c>
      <c r="H3" s="137"/>
      <c r="I3" s="139" t="s">
        <v>944</v>
      </c>
      <c r="J3" s="84"/>
    </row>
    <row r="4" spans="2:10" x14ac:dyDescent="0.35">
      <c r="B4" s="61"/>
      <c r="C4" s="169" t="s">
        <v>718</v>
      </c>
      <c r="D4" s="170" t="s">
        <v>768</v>
      </c>
      <c r="E4" s="170" t="s">
        <v>945</v>
      </c>
      <c r="F4" s="157" t="s">
        <v>769</v>
      </c>
      <c r="G4" s="171" t="s">
        <v>770</v>
      </c>
      <c r="H4" s="168" t="s">
        <v>771</v>
      </c>
      <c r="I4" s="129"/>
      <c r="J4" s="84"/>
    </row>
    <row r="5" spans="2:10" x14ac:dyDescent="0.35">
      <c r="B5" s="61"/>
      <c r="C5" s="109" t="s">
        <v>744</v>
      </c>
      <c r="D5" s="111" t="s">
        <v>756</v>
      </c>
      <c r="E5" s="111" t="s">
        <v>22</v>
      </c>
      <c r="F5" s="204" t="s">
        <v>772</v>
      </c>
      <c r="G5" s="87" t="str">
        <f>LEFT(D5:D16,3)</f>
        <v>Jan</v>
      </c>
      <c r="H5" s="204" t="str">
        <f>RIGHT(C5:C16,2)</f>
        <v>01</v>
      </c>
      <c r="I5" s="129"/>
      <c r="J5" s="84"/>
    </row>
    <row r="6" spans="2:10" x14ac:dyDescent="0.35">
      <c r="B6" s="61"/>
      <c r="C6" s="109" t="s">
        <v>745</v>
      </c>
      <c r="D6" s="111" t="s">
        <v>757</v>
      </c>
      <c r="E6" s="111" t="s">
        <v>26</v>
      </c>
      <c r="F6" s="204" t="s">
        <v>773</v>
      </c>
      <c r="G6" s="87" t="str">
        <f t="shared" ref="G6" si="0">LEFT(D6:D17,3)</f>
        <v>Feb</v>
      </c>
      <c r="H6" s="204" t="str">
        <f>RIGHT(C6:C17,2)</f>
        <v>02</v>
      </c>
      <c r="I6" s="129"/>
      <c r="J6" s="84"/>
    </row>
    <row r="7" spans="2:10" x14ac:dyDescent="0.35">
      <c r="B7" s="61"/>
      <c r="C7" s="109" t="s">
        <v>746</v>
      </c>
      <c r="D7" s="111" t="s">
        <v>758</v>
      </c>
      <c r="E7" s="111" t="s">
        <v>30</v>
      </c>
      <c r="F7" s="204" t="s">
        <v>774</v>
      </c>
      <c r="G7" s="87" t="str">
        <f t="shared" ref="G7:G16" si="1">LEFT(D7:D17,3)</f>
        <v>Mar</v>
      </c>
      <c r="H7" s="204" t="str">
        <f t="shared" ref="H7:H16" si="2">RIGHT(C7:C17,2)</f>
        <v>03</v>
      </c>
      <c r="I7" s="129"/>
      <c r="J7" s="84"/>
    </row>
    <row r="8" spans="2:10" x14ac:dyDescent="0.35">
      <c r="B8" s="61"/>
      <c r="C8" s="109" t="s">
        <v>747</v>
      </c>
      <c r="D8" s="111" t="s">
        <v>759</v>
      </c>
      <c r="E8" s="111" t="s">
        <v>34</v>
      </c>
      <c r="F8" s="204" t="s">
        <v>775</v>
      </c>
      <c r="G8" s="87" t="str">
        <f t="shared" si="1"/>
        <v>Apr</v>
      </c>
      <c r="H8" s="204" t="str">
        <f t="shared" si="2"/>
        <v>04</v>
      </c>
      <c r="I8" s="129"/>
      <c r="J8" s="84"/>
    </row>
    <row r="9" spans="2:10" x14ac:dyDescent="0.35">
      <c r="B9" s="61"/>
      <c r="C9" s="109" t="s">
        <v>748</v>
      </c>
      <c r="D9" s="111" t="s">
        <v>760</v>
      </c>
      <c r="E9" s="111" t="s">
        <v>37</v>
      </c>
      <c r="F9" s="204" t="s">
        <v>776</v>
      </c>
      <c r="G9" s="87" t="str">
        <f t="shared" si="1"/>
        <v>May</v>
      </c>
      <c r="H9" s="204" t="str">
        <f t="shared" si="2"/>
        <v>05</v>
      </c>
      <c r="I9" s="129"/>
      <c r="J9" s="84"/>
    </row>
    <row r="10" spans="2:10" x14ac:dyDescent="0.35">
      <c r="B10" s="61"/>
      <c r="C10" s="109" t="s">
        <v>749</v>
      </c>
      <c r="D10" s="111" t="s">
        <v>761</v>
      </c>
      <c r="E10" s="111" t="s">
        <v>40</v>
      </c>
      <c r="F10" s="204" t="s">
        <v>777</v>
      </c>
      <c r="G10" s="87" t="str">
        <f t="shared" si="1"/>
        <v>Jun</v>
      </c>
      <c r="H10" s="204" t="str">
        <f t="shared" si="2"/>
        <v>06</v>
      </c>
      <c r="I10" s="129"/>
      <c r="J10" s="84"/>
    </row>
    <row r="11" spans="2:10" x14ac:dyDescent="0.35">
      <c r="B11" s="61"/>
      <c r="C11" s="109" t="s">
        <v>750</v>
      </c>
      <c r="D11" s="111" t="s">
        <v>762</v>
      </c>
      <c r="E11" s="111" t="s">
        <v>44</v>
      </c>
      <c r="F11" s="204" t="s">
        <v>778</v>
      </c>
      <c r="G11" s="87" t="str">
        <f t="shared" si="1"/>
        <v>Jul</v>
      </c>
      <c r="H11" s="204" t="str">
        <f t="shared" si="2"/>
        <v>07</v>
      </c>
      <c r="I11" s="129"/>
      <c r="J11" s="84"/>
    </row>
    <row r="12" spans="2:10" x14ac:dyDescent="0.35">
      <c r="B12" s="61"/>
      <c r="C12" s="109" t="s">
        <v>751</v>
      </c>
      <c r="D12" s="111" t="s">
        <v>763</v>
      </c>
      <c r="E12" s="111" t="s">
        <v>47</v>
      </c>
      <c r="F12" s="204" t="s">
        <v>779</v>
      </c>
      <c r="G12" s="87" t="str">
        <f t="shared" si="1"/>
        <v>Aug</v>
      </c>
      <c r="H12" s="204" t="str">
        <f t="shared" si="2"/>
        <v>08</v>
      </c>
      <c r="I12" s="129"/>
      <c r="J12" s="84"/>
    </row>
    <row r="13" spans="2:10" x14ac:dyDescent="0.35">
      <c r="B13" s="61"/>
      <c r="C13" s="109" t="s">
        <v>752</v>
      </c>
      <c r="D13" s="111" t="s">
        <v>764</v>
      </c>
      <c r="E13" s="111" t="s">
        <v>51</v>
      </c>
      <c r="F13" s="204" t="s">
        <v>780</v>
      </c>
      <c r="G13" s="87" t="str">
        <f t="shared" si="1"/>
        <v>Sep</v>
      </c>
      <c r="H13" s="204" t="str">
        <f t="shared" si="2"/>
        <v>09</v>
      </c>
      <c r="I13" s="129"/>
      <c r="J13" s="84"/>
    </row>
    <row r="14" spans="2:10" x14ac:dyDescent="0.35">
      <c r="B14" s="61"/>
      <c r="C14" s="109" t="s">
        <v>753</v>
      </c>
      <c r="D14" s="111" t="s">
        <v>765</v>
      </c>
      <c r="E14" s="111" t="s">
        <v>54</v>
      </c>
      <c r="F14" s="204" t="s">
        <v>781</v>
      </c>
      <c r="G14" s="87" t="str">
        <f t="shared" si="1"/>
        <v>Oct</v>
      </c>
      <c r="H14" s="204" t="str">
        <f t="shared" si="2"/>
        <v>10</v>
      </c>
      <c r="I14" s="129"/>
      <c r="J14" s="84"/>
    </row>
    <row r="15" spans="2:10" x14ac:dyDescent="0.35">
      <c r="B15" s="61"/>
      <c r="C15" s="109" t="s">
        <v>754</v>
      </c>
      <c r="D15" s="111" t="s">
        <v>766</v>
      </c>
      <c r="E15" s="111" t="s">
        <v>57</v>
      </c>
      <c r="F15" s="204" t="s">
        <v>782</v>
      </c>
      <c r="G15" s="87" t="str">
        <f t="shared" si="1"/>
        <v>Nov</v>
      </c>
      <c r="H15" s="204" t="str">
        <f t="shared" si="2"/>
        <v>11</v>
      </c>
      <c r="I15" s="129"/>
      <c r="J15" s="84"/>
    </row>
    <row r="16" spans="2:10" ht="15" thickBot="1" x14ac:dyDescent="0.4">
      <c r="B16" s="61"/>
      <c r="C16" s="109" t="s">
        <v>755</v>
      </c>
      <c r="D16" s="111" t="s">
        <v>767</v>
      </c>
      <c r="E16" s="111" t="s">
        <v>60</v>
      </c>
      <c r="F16" s="204" t="s">
        <v>783</v>
      </c>
      <c r="G16" s="87" t="str">
        <f t="shared" si="1"/>
        <v>Dec</v>
      </c>
      <c r="H16" s="204" t="str">
        <f t="shared" si="2"/>
        <v>12</v>
      </c>
      <c r="I16" s="129"/>
      <c r="J16" s="84"/>
    </row>
    <row r="17" spans="2:10" ht="44" thickBot="1" x14ac:dyDescent="0.4">
      <c r="B17" s="61"/>
      <c r="C17" s="110"/>
      <c r="D17" s="112"/>
      <c r="E17" s="113" t="s">
        <v>934</v>
      </c>
      <c r="F17" s="114"/>
      <c r="G17" s="115" t="s">
        <v>942</v>
      </c>
      <c r="H17" s="116" t="s">
        <v>943</v>
      </c>
      <c r="I17" s="140"/>
      <c r="J17" s="84"/>
    </row>
    <row r="18" spans="2:10" ht="25.5" customHeight="1" thickBot="1" x14ac:dyDescent="0.4">
      <c r="B18" s="63"/>
      <c r="C18" s="105"/>
      <c r="D18" s="105"/>
      <c r="E18" s="105"/>
      <c r="F18" s="105"/>
      <c r="G18" s="105"/>
      <c r="H18" s="105"/>
      <c r="I18" s="105"/>
      <c r="J18" s="104"/>
    </row>
  </sheetData>
  <mergeCells count="4">
    <mergeCell ref="C3:E3"/>
    <mergeCell ref="G3:H3"/>
    <mergeCell ref="I3:I17"/>
    <mergeCell ref="C2:I2"/>
  </mergeCells>
  <phoneticPr fontId="19" type="noConversion"/>
  <pageMargins left="0.7" right="0.7" top="0.75" bottom="0.75" header="0.3" footer="0.3"/>
  <ignoredErrors>
    <ignoredError sqref="C5:C1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C59A-0229-4283-957E-6843B598ECF3}">
  <dimension ref="B1:H17"/>
  <sheetViews>
    <sheetView zoomScale="90" zoomScaleNormal="90" workbookViewId="0">
      <selection activeCell="H17" sqref="C17:H17"/>
    </sheetView>
  </sheetViews>
  <sheetFormatPr defaultRowHeight="14" x14ac:dyDescent="0.3"/>
  <cols>
    <col min="1" max="3" width="8.7265625" style="5"/>
    <col min="4" max="4" width="12.7265625" style="5" customWidth="1"/>
    <col min="5" max="5" width="16.54296875" style="5" customWidth="1"/>
    <col min="6" max="6" width="15.1796875" style="5" customWidth="1"/>
    <col min="7" max="7" width="32.54296875" style="5" customWidth="1"/>
    <col min="8" max="16384" width="8.7265625" style="5"/>
  </cols>
  <sheetData>
    <row r="1" spans="2:8" ht="14.5" thickBot="1" x14ac:dyDescent="0.35"/>
    <row r="2" spans="2:8" ht="30" customHeight="1" thickBot="1" x14ac:dyDescent="0.35">
      <c r="B2" s="215"/>
      <c r="C2" s="218" t="s">
        <v>949</v>
      </c>
      <c r="D2" s="219"/>
      <c r="E2" s="219"/>
      <c r="F2" s="219"/>
      <c r="G2" s="219"/>
      <c r="H2" s="220"/>
    </row>
    <row r="3" spans="2:8" x14ac:dyDescent="0.3">
      <c r="B3" s="216"/>
      <c r="C3" s="160" t="s">
        <v>828</v>
      </c>
      <c r="D3" s="161"/>
      <c r="E3" s="161"/>
      <c r="F3" s="161"/>
      <c r="G3" s="162" t="s">
        <v>835</v>
      </c>
      <c r="H3" s="221"/>
    </row>
    <row r="4" spans="2:8" x14ac:dyDescent="0.3">
      <c r="B4" s="216"/>
      <c r="C4" s="163" t="s">
        <v>718</v>
      </c>
      <c r="D4" s="155" t="s">
        <v>787</v>
      </c>
      <c r="E4" s="156" t="s">
        <v>788</v>
      </c>
      <c r="F4" s="158" t="s">
        <v>789</v>
      </c>
      <c r="G4" s="168" t="s">
        <v>790</v>
      </c>
      <c r="H4" s="221"/>
    </row>
    <row r="5" spans="2:8" x14ac:dyDescent="0.3">
      <c r="B5" s="216"/>
      <c r="C5" s="164" t="s">
        <v>719</v>
      </c>
      <c r="D5" s="111" t="s">
        <v>419</v>
      </c>
      <c r="E5" s="154">
        <v>43536</v>
      </c>
      <c r="F5" s="111">
        <v>4033963</v>
      </c>
      <c r="G5" s="85" t="str">
        <f>TEXT(E5:E16,"mm/dd/yyy")</f>
        <v>03/12/2019</v>
      </c>
      <c r="H5" s="221"/>
    </row>
    <row r="6" spans="2:8" x14ac:dyDescent="0.3">
      <c r="B6" s="216"/>
      <c r="C6" s="164" t="s">
        <v>721</v>
      </c>
      <c r="D6" s="111" t="s">
        <v>419</v>
      </c>
      <c r="E6" s="154">
        <v>43904</v>
      </c>
      <c r="F6" s="159">
        <v>16135852</v>
      </c>
      <c r="G6" s="85" t="str">
        <f t="shared" ref="G6:G15" si="0">TEXT(E6:E17,"mm/dd/yyy")</f>
        <v>03/14/2020</v>
      </c>
      <c r="H6" s="221"/>
    </row>
    <row r="7" spans="2:8" x14ac:dyDescent="0.3">
      <c r="B7" s="216"/>
      <c r="C7" s="164" t="s">
        <v>722</v>
      </c>
      <c r="D7" s="111" t="s">
        <v>419</v>
      </c>
      <c r="E7" s="154">
        <v>44027</v>
      </c>
      <c r="F7" s="159">
        <v>20169815</v>
      </c>
      <c r="G7" s="85" t="str">
        <f t="shared" si="0"/>
        <v>07/15/2020</v>
      </c>
      <c r="H7" s="221"/>
    </row>
    <row r="8" spans="2:8" x14ac:dyDescent="0.3">
      <c r="B8" s="216"/>
      <c r="C8" s="164" t="s">
        <v>723</v>
      </c>
      <c r="D8" s="111" t="s">
        <v>419</v>
      </c>
      <c r="E8" s="154">
        <v>44271</v>
      </c>
      <c r="F8" s="159">
        <v>24203778</v>
      </c>
      <c r="G8" s="85" t="str">
        <f t="shared" si="0"/>
        <v>03/16/2021</v>
      </c>
      <c r="H8" s="221"/>
    </row>
    <row r="9" spans="2:8" x14ac:dyDescent="0.3">
      <c r="B9" s="216"/>
      <c r="C9" s="164" t="s">
        <v>724</v>
      </c>
      <c r="D9" s="111" t="s">
        <v>419</v>
      </c>
      <c r="E9" s="154">
        <v>44364</v>
      </c>
      <c r="F9" s="159">
        <v>28237741</v>
      </c>
      <c r="G9" s="85" t="str">
        <f t="shared" si="0"/>
        <v>06/17/2021</v>
      </c>
      <c r="H9" s="221"/>
    </row>
    <row r="10" spans="2:8" x14ac:dyDescent="0.3">
      <c r="B10" s="216"/>
      <c r="C10" s="164" t="s">
        <v>725</v>
      </c>
      <c r="D10" s="111" t="s">
        <v>419</v>
      </c>
      <c r="E10" s="154">
        <v>44426</v>
      </c>
      <c r="F10" s="159">
        <v>32271704</v>
      </c>
      <c r="G10" s="85" t="str">
        <f t="shared" si="0"/>
        <v>08/18/2021</v>
      </c>
      <c r="H10" s="221"/>
    </row>
    <row r="11" spans="2:8" x14ac:dyDescent="0.3">
      <c r="B11" s="216"/>
      <c r="C11" s="164" t="s">
        <v>726</v>
      </c>
      <c r="D11" s="111" t="s">
        <v>419</v>
      </c>
      <c r="E11" s="154">
        <v>44488</v>
      </c>
      <c r="F11" s="159">
        <v>36305667</v>
      </c>
      <c r="G11" s="85" t="str">
        <f t="shared" si="0"/>
        <v>10/19/2021</v>
      </c>
      <c r="H11" s="221"/>
    </row>
    <row r="12" spans="2:8" x14ac:dyDescent="0.3">
      <c r="B12" s="216"/>
      <c r="C12" s="164" t="s">
        <v>727</v>
      </c>
      <c r="D12" s="111" t="s">
        <v>419</v>
      </c>
      <c r="E12" s="154">
        <v>44640</v>
      </c>
      <c r="F12" s="159">
        <v>40339630</v>
      </c>
      <c r="G12" s="85" t="str">
        <f t="shared" si="0"/>
        <v>03/20/2022</v>
      </c>
      <c r="H12" s="221"/>
    </row>
    <row r="13" spans="2:8" x14ac:dyDescent="0.3">
      <c r="B13" s="216"/>
      <c r="C13" s="164" t="s">
        <v>728</v>
      </c>
      <c r="D13" s="111" t="s">
        <v>419</v>
      </c>
      <c r="E13" s="154">
        <v>44733</v>
      </c>
      <c r="F13" s="159">
        <v>44373593</v>
      </c>
      <c r="G13" s="85" t="str">
        <f t="shared" si="0"/>
        <v>06/21/2022</v>
      </c>
      <c r="H13" s="221"/>
    </row>
    <row r="14" spans="2:8" x14ac:dyDescent="0.3">
      <c r="B14" s="216"/>
      <c r="C14" s="164" t="s">
        <v>729</v>
      </c>
      <c r="D14" s="111" t="s">
        <v>419</v>
      </c>
      <c r="E14" s="154">
        <v>44856</v>
      </c>
      <c r="F14" s="159">
        <v>48407556</v>
      </c>
      <c r="G14" s="85" t="str">
        <f t="shared" si="0"/>
        <v>10/22/2022</v>
      </c>
      <c r="H14" s="221"/>
    </row>
    <row r="15" spans="2:8" ht="14.5" thickBot="1" x14ac:dyDescent="0.35">
      <c r="B15" s="216"/>
      <c r="C15" s="164" t="s">
        <v>784</v>
      </c>
      <c r="D15" s="111" t="s">
        <v>419</v>
      </c>
      <c r="E15" s="154">
        <v>45008</v>
      </c>
      <c r="F15" s="159">
        <v>52441519</v>
      </c>
      <c r="G15" s="85" t="str">
        <f t="shared" si="0"/>
        <v>03/23/2023</v>
      </c>
      <c r="H15" s="221"/>
    </row>
    <row r="16" spans="2:8" ht="14.5" thickBot="1" x14ac:dyDescent="0.35">
      <c r="B16" s="216"/>
      <c r="C16" s="165"/>
      <c r="D16" s="166"/>
      <c r="E16" s="167"/>
      <c r="F16" s="113" t="s">
        <v>948</v>
      </c>
      <c r="G16" s="92" t="s">
        <v>947</v>
      </c>
      <c r="H16" s="221"/>
    </row>
    <row r="17" spans="2:8" ht="14.5" thickBot="1" x14ac:dyDescent="0.35">
      <c r="B17" s="217"/>
      <c r="C17" s="223"/>
      <c r="D17" s="223"/>
      <c r="E17" s="223"/>
      <c r="F17" s="223"/>
      <c r="G17" s="223"/>
      <c r="H17" s="222"/>
    </row>
  </sheetData>
  <mergeCells count="2">
    <mergeCell ref="C3:F3"/>
    <mergeCell ref="C2:G2"/>
  </mergeCells>
  <phoneticPr fontId="19" type="noConversion"/>
  <pageMargins left="0.7" right="0.7" top="0.75" bottom="0.75" header="0.3" footer="0.3"/>
  <ignoredErrors>
    <ignoredError sqref="C5 C6:C15" numberStoredAsText="1"/>
    <ignoredError sqref="G6:G1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6286-F566-4F96-BCE6-0CCF693D4CFF}">
  <dimension ref="A1:K20"/>
  <sheetViews>
    <sheetView zoomScale="90" zoomScaleNormal="90" workbookViewId="0">
      <selection activeCell="I18" sqref="B18:I18"/>
    </sheetView>
  </sheetViews>
  <sheetFormatPr defaultRowHeight="14.5" x14ac:dyDescent="0.35"/>
  <cols>
    <col min="3" max="3" width="5.90625" customWidth="1"/>
    <col min="4" max="4" width="8.7265625" customWidth="1"/>
    <col min="5" max="5" width="11" bestFit="1" customWidth="1"/>
    <col min="6" max="6" width="24.6328125" customWidth="1"/>
    <col min="7" max="7" width="27.36328125" customWidth="1"/>
    <col min="8" max="8" width="19.26953125" customWidth="1"/>
  </cols>
  <sheetData>
    <row r="1" spans="1:11" ht="15" thickBot="1" x14ac:dyDescent="0.4"/>
    <row r="2" spans="1:11" ht="24" customHeight="1" thickBot="1" x14ac:dyDescent="0.4">
      <c r="A2" s="1"/>
      <c r="B2" s="59"/>
      <c r="C2" s="224" t="s">
        <v>808</v>
      </c>
      <c r="D2" s="224"/>
      <c r="E2" s="224"/>
      <c r="F2" s="224"/>
      <c r="G2" s="224"/>
      <c r="H2" s="224"/>
      <c r="I2" s="60"/>
      <c r="J2" s="1"/>
      <c r="K2" s="1"/>
    </row>
    <row r="3" spans="1:11" ht="15" thickBot="1" x14ac:dyDescent="0.4">
      <c r="A3" s="1"/>
      <c r="B3" s="61"/>
      <c r="C3" s="188" t="s">
        <v>828</v>
      </c>
      <c r="D3" s="189"/>
      <c r="E3" s="189"/>
      <c r="F3" s="189"/>
      <c r="G3" s="198" t="s">
        <v>843</v>
      </c>
      <c r="H3" s="44"/>
      <c r="I3" s="84"/>
      <c r="J3" s="1"/>
      <c r="K3" s="1"/>
    </row>
    <row r="4" spans="1:11" x14ac:dyDescent="0.35">
      <c r="A4" s="1"/>
      <c r="B4" s="61"/>
      <c r="C4" s="194" t="s">
        <v>718</v>
      </c>
      <c r="D4" s="195" t="s">
        <v>793</v>
      </c>
      <c r="E4" s="195" t="s">
        <v>794</v>
      </c>
      <c r="F4" s="196" t="s">
        <v>792</v>
      </c>
      <c r="G4" s="197" t="s">
        <v>808</v>
      </c>
      <c r="H4" s="190" t="s">
        <v>845</v>
      </c>
      <c r="I4" s="84"/>
      <c r="J4" s="1"/>
      <c r="K4" s="1"/>
    </row>
    <row r="5" spans="1:11" x14ac:dyDescent="0.35">
      <c r="A5" s="1"/>
      <c r="B5" s="61"/>
      <c r="C5" s="191" t="s">
        <v>719</v>
      </c>
      <c r="D5" s="33" t="s">
        <v>795</v>
      </c>
      <c r="E5" s="33" t="s">
        <v>951</v>
      </c>
      <c r="F5" s="35" t="s">
        <v>796</v>
      </c>
      <c r="G5" s="199" t="str">
        <f>TRIM($F$5:$F$16)</f>
        <v>Cynthia</v>
      </c>
      <c r="H5" s="190"/>
      <c r="I5" s="84"/>
      <c r="J5" s="1"/>
      <c r="K5" s="1"/>
    </row>
    <row r="6" spans="1:11" x14ac:dyDescent="0.35">
      <c r="A6" s="1"/>
      <c r="B6" s="61"/>
      <c r="C6" s="191" t="s">
        <v>720</v>
      </c>
      <c r="D6" s="33" t="s">
        <v>795</v>
      </c>
      <c r="E6" s="33" t="s">
        <v>959</v>
      </c>
      <c r="F6" s="35" t="s">
        <v>807</v>
      </c>
      <c r="G6" s="199" t="str">
        <f>TRIM($F$5:$F$16)</f>
        <v>Awosoga</v>
      </c>
      <c r="H6" s="190"/>
      <c r="I6" s="84"/>
      <c r="J6" s="1"/>
      <c r="K6" s="1"/>
    </row>
    <row r="7" spans="1:11" x14ac:dyDescent="0.35">
      <c r="A7" s="1"/>
      <c r="B7" s="61"/>
      <c r="C7" s="191" t="s">
        <v>722</v>
      </c>
      <c r="D7" s="33" t="s">
        <v>795</v>
      </c>
      <c r="E7" s="33" t="s">
        <v>950</v>
      </c>
      <c r="F7" s="35" t="s">
        <v>806</v>
      </c>
      <c r="G7" s="199" t="str">
        <f>TRIM($F$5:$F$16)</f>
        <v>Confidence</v>
      </c>
      <c r="H7" s="190"/>
      <c r="I7" s="84"/>
      <c r="J7" s="1"/>
      <c r="K7" s="1"/>
    </row>
    <row r="8" spans="1:11" x14ac:dyDescent="0.35">
      <c r="A8" s="1"/>
      <c r="B8" s="61"/>
      <c r="C8" s="191" t="s">
        <v>723</v>
      </c>
      <c r="D8" s="33" t="s">
        <v>795</v>
      </c>
      <c r="E8" s="33" t="s">
        <v>955</v>
      </c>
      <c r="F8" s="35" t="s">
        <v>797</v>
      </c>
      <c r="G8" s="199" t="str">
        <f>TRIM($F$5:$F$16)</f>
        <v>Esther</v>
      </c>
      <c r="H8" s="190"/>
      <c r="I8" s="84"/>
      <c r="J8" s="1"/>
      <c r="K8" s="1"/>
    </row>
    <row r="9" spans="1:11" x14ac:dyDescent="0.35">
      <c r="A9" s="1"/>
      <c r="B9" s="61"/>
      <c r="C9" s="191" t="s">
        <v>726</v>
      </c>
      <c r="D9" s="33" t="s">
        <v>795</v>
      </c>
      <c r="E9" s="33" t="s">
        <v>960</v>
      </c>
      <c r="F9" s="35" t="s">
        <v>798</v>
      </c>
      <c r="G9" s="199" t="str">
        <f>TRIM($F$5:$F$16)</f>
        <v>Omotolani</v>
      </c>
      <c r="H9" s="190"/>
      <c r="I9" s="84"/>
      <c r="J9" s="1"/>
      <c r="K9" s="1"/>
    </row>
    <row r="10" spans="1:11" x14ac:dyDescent="0.35">
      <c r="A10" s="1"/>
      <c r="B10" s="61"/>
      <c r="C10" s="191" t="s">
        <v>727</v>
      </c>
      <c r="D10" s="33" t="s">
        <v>795</v>
      </c>
      <c r="E10" s="33" t="s">
        <v>961</v>
      </c>
      <c r="F10" s="35" t="s">
        <v>799</v>
      </c>
      <c r="G10" s="199" t="str">
        <f>TRIM($F$5:$F$16)</f>
        <v>Ugochukwu</v>
      </c>
      <c r="H10" s="190"/>
      <c r="I10" s="84"/>
      <c r="J10" s="1"/>
      <c r="K10" s="1"/>
    </row>
    <row r="11" spans="1:11" x14ac:dyDescent="0.35">
      <c r="A11" s="1"/>
      <c r="B11" s="61"/>
      <c r="C11" s="191" t="s">
        <v>728</v>
      </c>
      <c r="D11" s="33" t="s">
        <v>795</v>
      </c>
      <c r="E11" s="33" t="s">
        <v>957</v>
      </c>
      <c r="F11" s="35" t="s">
        <v>800</v>
      </c>
      <c r="G11" s="199" t="str">
        <f>TRIM($F$5:$F$16)</f>
        <v>Bridget</v>
      </c>
      <c r="H11" s="190"/>
      <c r="I11" s="84"/>
      <c r="J11" s="1"/>
      <c r="K11" s="1"/>
    </row>
    <row r="12" spans="1:11" x14ac:dyDescent="0.35">
      <c r="A12" s="1"/>
      <c r="B12" s="61"/>
      <c r="C12" s="191" t="s">
        <v>729</v>
      </c>
      <c r="D12" s="33" t="s">
        <v>795</v>
      </c>
      <c r="E12" s="33" t="s">
        <v>958</v>
      </c>
      <c r="F12" s="35" t="s">
        <v>801</v>
      </c>
      <c r="G12" s="199" t="str">
        <f>TRIM($F$5:$F$16)</f>
        <v>Kalu</v>
      </c>
      <c r="H12" s="190"/>
      <c r="I12" s="84"/>
      <c r="J12" s="1"/>
      <c r="K12" s="1"/>
    </row>
    <row r="13" spans="1:11" x14ac:dyDescent="0.35">
      <c r="A13" s="1"/>
      <c r="B13" s="61"/>
      <c r="C13" s="191" t="s">
        <v>784</v>
      </c>
      <c r="D13" s="33" t="s">
        <v>795</v>
      </c>
      <c r="E13" s="33" t="s">
        <v>956</v>
      </c>
      <c r="F13" s="35" t="s">
        <v>802</v>
      </c>
      <c r="G13" s="199" t="str">
        <f>TRIM($F$5:$F$16)</f>
        <v>Amarachi</v>
      </c>
      <c r="H13" s="190"/>
      <c r="I13" s="84"/>
      <c r="J13" s="1"/>
      <c r="K13" s="1"/>
    </row>
    <row r="14" spans="1:11" x14ac:dyDescent="0.35">
      <c r="A14" s="1"/>
      <c r="B14" s="61"/>
      <c r="C14" s="191" t="s">
        <v>785</v>
      </c>
      <c r="D14" s="33" t="s">
        <v>795</v>
      </c>
      <c r="E14" s="33" t="s">
        <v>952</v>
      </c>
      <c r="F14" s="35" t="s">
        <v>803</v>
      </c>
      <c r="G14" s="199" t="str">
        <f>TRIM($F$5:$F$16)</f>
        <v>Oluwakemi</v>
      </c>
      <c r="H14" s="190"/>
      <c r="I14" s="84"/>
      <c r="J14" s="1"/>
      <c r="K14" s="1"/>
    </row>
    <row r="15" spans="1:11" x14ac:dyDescent="0.35">
      <c r="A15" s="1"/>
      <c r="B15" s="61"/>
      <c r="C15" s="191" t="s">
        <v>786</v>
      </c>
      <c r="D15" s="33" t="s">
        <v>795</v>
      </c>
      <c r="E15" s="33" t="s">
        <v>953</v>
      </c>
      <c r="F15" s="35" t="s">
        <v>804</v>
      </c>
      <c r="G15" s="199" t="str">
        <f>TRIM($F$5:$F$16)</f>
        <v>Ajetunmobi</v>
      </c>
      <c r="H15" s="190"/>
      <c r="I15" s="84"/>
      <c r="J15" s="1"/>
      <c r="K15" s="1"/>
    </row>
    <row r="16" spans="1:11" ht="15" thickBot="1" x14ac:dyDescent="0.4">
      <c r="A16" s="1"/>
      <c r="B16" s="61"/>
      <c r="C16" s="192" t="s">
        <v>791</v>
      </c>
      <c r="D16" s="34" t="s">
        <v>795</v>
      </c>
      <c r="E16" s="34" t="s">
        <v>954</v>
      </c>
      <c r="F16" s="36" t="s">
        <v>805</v>
      </c>
      <c r="G16" s="200" t="str">
        <f>TRIM($F$5:$F$16)</f>
        <v>Vanesa</v>
      </c>
      <c r="H16" s="193"/>
      <c r="I16" s="84"/>
      <c r="J16" s="1"/>
      <c r="K16" s="1"/>
    </row>
    <row r="17" spans="1:11" ht="15" thickBot="1" x14ac:dyDescent="0.4">
      <c r="A17" s="1"/>
      <c r="B17" s="61"/>
      <c r="C17" s="201" t="s">
        <v>948</v>
      </c>
      <c r="D17" s="202"/>
      <c r="E17" s="202"/>
      <c r="F17" s="202"/>
      <c r="G17" s="203" t="s">
        <v>844</v>
      </c>
      <c r="H17" s="49"/>
      <c r="I17" s="84"/>
      <c r="J17" s="1"/>
      <c r="K17" s="1"/>
    </row>
    <row r="18" spans="1:11" ht="20" customHeight="1" thickBot="1" x14ac:dyDescent="0.4">
      <c r="A18" s="1"/>
      <c r="B18" s="63"/>
      <c r="C18" s="105"/>
      <c r="D18" s="105"/>
      <c r="E18" s="105"/>
      <c r="F18" s="105"/>
      <c r="G18" s="105"/>
      <c r="H18" s="105"/>
      <c r="I18" s="104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4">
    <mergeCell ref="C3:F3"/>
    <mergeCell ref="C17:F17"/>
    <mergeCell ref="H4:H16"/>
    <mergeCell ref="C2:H2"/>
  </mergeCells>
  <pageMargins left="0.7" right="0.7" top="0.75" bottom="0.75" header="0.3" footer="0.3"/>
  <ignoredErrors>
    <ignoredError sqref="C5:C6 C9:C16 C7:C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5D6D-1734-47C3-9EA0-4241B8A0D41D}">
  <dimension ref="B1:K19"/>
  <sheetViews>
    <sheetView zoomScale="90" zoomScaleNormal="90" workbookViewId="0">
      <selection activeCell="C2" sqref="C2:I2"/>
    </sheetView>
  </sheetViews>
  <sheetFormatPr defaultRowHeight="14" x14ac:dyDescent="0.3"/>
  <cols>
    <col min="1" max="1" width="8.7265625" style="5"/>
    <col min="2" max="2" width="5.81640625" style="5" customWidth="1"/>
    <col min="3" max="3" width="5" style="5" customWidth="1"/>
    <col min="4" max="4" width="8.7265625" style="5"/>
    <col min="5" max="5" width="13.6328125" style="5" customWidth="1"/>
    <col min="6" max="6" width="12.7265625" style="5" customWidth="1"/>
    <col min="7" max="7" width="27.453125" style="5" bestFit="1" customWidth="1"/>
    <col min="8" max="8" width="27.90625" style="5" bestFit="1" customWidth="1"/>
    <col min="9" max="9" width="26.453125" style="5" customWidth="1"/>
    <col min="10" max="10" width="22.90625" style="5" customWidth="1"/>
    <col min="11" max="11" width="6.54296875" style="5" customWidth="1"/>
    <col min="12" max="16384" width="8.7265625" style="5"/>
  </cols>
  <sheetData>
    <row r="1" spans="2:11" ht="14.5" thickBot="1" x14ac:dyDescent="0.35"/>
    <row r="2" spans="2:11" ht="25" customHeight="1" thickBot="1" x14ac:dyDescent="0.35">
      <c r="B2" s="215"/>
      <c r="C2" s="227" t="s">
        <v>962</v>
      </c>
      <c r="D2" s="227"/>
      <c r="E2" s="227"/>
      <c r="F2" s="227"/>
      <c r="G2" s="227"/>
      <c r="H2" s="227"/>
      <c r="I2" s="227"/>
      <c r="J2" s="225"/>
      <c r="K2" s="220"/>
    </row>
    <row r="3" spans="2:11" ht="15" customHeight="1" thickBot="1" x14ac:dyDescent="0.35">
      <c r="B3" s="216"/>
      <c r="C3" s="144" t="s">
        <v>836</v>
      </c>
      <c r="D3" s="145"/>
      <c r="E3" s="145"/>
      <c r="F3" s="146"/>
      <c r="G3" s="141" t="s">
        <v>835</v>
      </c>
      <c r="H3" s="142"/>
      <c r="I3" s="143"/>
      <c r="J3" s="209" t="s">
        <v>841</v>
      </c>
      <c r="K3" s="221"/>
    </row>
    <row r="4" spans="2:11" x14ac:dyDescent="0.3">
      <c r="B4" s="216"/>
      <c r="C4" s="74" t="s">
        <v>718</v>
      </c>
      <c r="D4" s="205" t="s">
        <v>787</v>
      </c>
      <c r="E4" s="206" t="s">
        <v>788</v>
      </c>
      <c r="F4" s="205" t="s">
        <v>833</v>
      </c>
      <c r="G4" s="207" t="s">
        <v>809</v>
      </c>
      <c r="H4" s="207" t="s">
        <v>811</v>
      </c>
      <c r="I4" s="208" t="s">
        <v>810</v>
      </c>
      <c r="J4" s="210" t="s">
        <v>842</v>
      </c>
      <c r="K4" s="221"/>
    </row>
    <row r="5" spans="2:11" x14ac:dyDescent="0.3">
      <c r="B5" s="216"/>
      <c r="C5" s="17" t="s">
        <v>719</v>
      </c>
      <c r="D5" s="18" t="s">
        <v>419</v>
      </c>
      <c r="E5" s="19" t="s">
        <v>812</v>
      </c>
      <c r="F5" s="18">
        <v>4033963</v>
      </c>
      <c r="G5" s="25" t="str">
        <f>SUBSTITUTE($E$5:$E$15,"/","-",1)</f>
        <v>03-12/2019</v>
      </c>
      <c r="H5" s="25" t="str">
        <f t="shared" ref="H5:H15" si="0">SUBSTITUTE($E$5:$E$15,"/","-",2)</f>
        <v>03/12-2019</v>
      </c>
      <c r="I5" s="26" t="str">
        <f t="shared" ref="I5:I15" si="1">SUBSTITUTE($E$5:$E$15,"/","-")</f>
        <v>03-12-2019</v>
      </c>
      <c r="J5" s="211"/>
      <c r="K5" s="221"/>
    </row>
    <row r="6" spans="2:11" x14ac:dyDescent="0.3">
      <c r="B6" s="216"/>
      <c r="C6" s="17" t="s">
        <v>721</v>
      </c>
      <c r="D6" s="18" t="s">
        <v>419</v>
      </c>
      <c r="E6" s="19" t="s">
        <v>813</v>
      </c>
      <c r="F6" s="20">
        <v>16135852</v>
      </c>
      <c r="G6" s="25" t="str">
        <f t="shared" ref="G6:G15" si="2">SUBSTITUTE($E$5:$E$15,"/","-",1)</f>
        <v>03-14/2020</v>
      </c>
      <c r="H6" s="25" t="str">
        <f t="shared" si="0"/>
        <v>03/14-2020</v>
      </c>
      <c r="I6" s="26" t="str">
        <f t="shared" si="1"/>
        <v>03-14-2020</v>
      </c>
      <c r="J6" s="211"/>
      <c r="K6" s="221"/>
    </row>
    <row r="7" spans="2:11" x14ac:dyDescent="0.3">
      <c r="B7" s="216"/>
      <c r="C7" s="17" t="s">
        <v>722</v>
      </c>
      <c r="D7" s="18" t="s">
        <v>419</v>
      </c>
      <c r="E7" s="19" t="s">
        <v>814</v>
      </c>
      <c r="F7" s="20">
        <v>20169815</v>
      </c>
      <c r="G7" s="25" t="str">
        <f t="shared" si="2"/>
        <v>07-15/2020</v>
      </c>
      <c r="H7" s="25" t="str">
        <f t="shared" si="0"/>
        <v>07/15-2020</v>
      </c>
      <c r="I7" s="26" t="str">
        <f t="shared" si="1"/>
        <v>07-15-2020</v>
      </c>
      <c r="J7" s="211"/>
      <c r="K7" s="221"/>
    </row>
    <row r="8" spans="2:11" x14ac:dyDescent="0.3">
      <c r="B8" s="216"/>
      <c r="C8" s="17" t="s">
        <v>723</v>
      </c>
      <c r="D8" s="18" t="s">
        <v>419</v>
      </c>
      <c r="E8" s="19" t="s">
        <v>815</v>
      </c>
      <c r="F8" s="20">
        <v>24203778</v>
      </c>
      <c r="G8" s="25" t="str">
        <f t="shared" si="2"/>
        <v>03-16/2021</v>
      </c>
      <c r="H8" s="25" t="str">
        <f t="shared" si="0"/>
        <v>03/16-2021</v>
      </c>
      <c r="I8" s="26" t="str">
        <f t="shared" si="1"/>
        <v>03-16-2021</v>
      </c>
      <c r="J8" s="211"/>
      <c r="K8" s="221"/>
    </row>
    <row r="9" spans="2:11" x14ac:dyDescent="0.3">
      <c r="B9" s="216"/>
      <c r="C9" s="17" t="s">
        <v>724</v>
      </c>
      <c r="D9" s="18" t="s">
        <v>419</v>
      </c>
      <c r="E9" s="19" t="s">
        <v>816</v>
      </c>
      <c r="F9" s="20">
        <v>28237741</v>
      </c>
      <c r="G9" s="25" t="str">
        <f t="shared" si="2"/>
        <v>06-17/2021</v>
      </c>
      <c r="H9" s="25" t="str">
        <f t="shared" si="0"/>
        <v>06/17-2021</v>
      </c>
      <c r="I9" s="26" t="str">
        <f t="shared" si="1"/>
        <v>06-17-2021</v>
      </c>
      <c r="J9" s="211"/>
      <c r="K9" s="221"/>
    </row>
    <row r="10" spans="2:11" x14ac:dyDescent="0.3">
      <c r="B10" s="216"/>
      <c r="C10" s="17" t="s">
        <v>725</v>
      </c>
      <c r="D10" s="18" t="s">
        <v>419</v>
      </c>
      <c r="E10" s="19" t="s">
        <v>817</v>
      </c>
      <c r="F10" s="20">
        <v>32271704</v>
      </c>
      <c r="G10" s="25" t="str">
        <f t="shared" si="2"/>
        <v>08-18/2021</v>
      </c>
      <c r="H10" s="25" t="str">
        <f t="shared" si="0"/>
        <v>08/18-2021</v>
      </c>
      <c r="I10" s="26" t="str">
        <f t="shared" si="1"/>
        <v>08-18-2021</v>
      </c>
      <c r="J10" s="211"/>
      <c r="K10" s="221"/>
    </row>
    <row r="11" spans="2:11" x14ac:dyDescent="0.3">
      <c r="B11" s="216"/>
      <c r="C11" s="17" t="s">
        <v>726</v>
      </c>
      <c r="D11" s="18" t="s">
        <v>419</v>
      </c>
      <c r="E11" s="19" t="s">
        <v>818</v>
      </c>
      <c r="F11" s="20">
        <v>36305667</v>
      </c>
      <c r="G11" s="25" t="str">
        <f t="shared" si="2"/>
        <v>10-19/2021</v>
      </c>
      <c r="H11" s="25" t="str">
        <f t="shared" si="0"/>
        <v>10/19-2021</v>
      </c>
      <c r="I11" s="26" t="str">
        <f t="shared" si="1"/>
        <v>10-19-2021</v>
      </c>
      <c r="J11" s="211"/>
      <c r="K11" s="221"/>
    </row>
    <row r="12" spans="2:11" x14ac:dyDescent="0.3">
      <c r="B12" s="216"/>
      <c r="C12" s="17" t="s">
        <v>727</v>
      </c>
      <c r="D12" s="18" t="s">
        <v>419</v>
      </c>
      <c r="E12" s="19" t="s">
        <v>819</v>
      </c>
      <c r="F12" s="20">
        <v>40339630</v>
      </c>
      <c r="G12" s="25" t="str">
        <f t="shared" si="2"/>
        <v>03-20/2022</v>
      </c>
      <c r="H12" s="25" t="str">
        <f t="shared" si="0"/>
        <v>03/20-2022</v>
      </c>
      <c r="I12" s="26" t="str">
        <f t="shared" si="1"/>
        <v>03-20-2022</v>
      </c>
      <c r="J12" s="211"/>
      <c r="K12" s="221"/>
    </row>
    <row r="13" spans="2:11" x14ac:dyDescent="0.3">
      <c r="B13" s="216"/>
      <c r="C13" s="17" t="s">
        <v>728</v>
      </c>
      <c r="D13" s="18" t="s">
        <v>419</v>
      </c>
      <c r="E13" s="19" t="s">
        <v>820</v>
      </c>
      <c r="F13" s="20">
        <v>44373593</v>
      </c>
      <c r="G13" s="25" t="str">
        <f t="shared" si="2"/>
        <v>06-21/2022</v>
      </c>
      <c r="H13" s="25" t="str">
        <f t="shared" si="0"/>
        <v>06/21-2022</v>
      </c>
      <c r="I13" s="26" t="str">
        <f t="shared" si="1"/>
        <v>06-21-2022</v>
      </c>
      <c r="J13" s="211"/>
      <c r="K13" s="221"/>
    </row>
    <row r="14" spans="2:11" x14ac:dyDescent="0.3">
      <c r="B14" s="216"/>
      <c r="C14" s="17" t="s">
        <v>729</v>
      </c>
      <c r="D14" s="18" t="s">
        <v>419</v>
      </c>
      <c r="E14" s="19" t="s">
        <v>821</v>
      </c>
      <c r="F14" s="20">
        <v>48407556</v>
      </c>
      <c r="G14" s="25" t="str">
        <f t="shared" si="2"/>
        <v>10-22/2022</v>
      </c>
      <c r="H14" s="25" t="str">
        <f t="shared" si="0"/>
        <v>10/22-2022</v>
      </c>
      <c r="I14" s="26" t="str">
        <f t="shared" si="1"/>
        <v>10-22-2022</v>
      </c>
      <c r="J14" s="211"/>
      <c r="K14" s="221"/>
    </row>
    <row r="15" spans="2:11" ht="14.5" thickBot="1" x14ac:dyDescent="0.35">
      <c r="B15" s="216"/>
      <c r="C15" s="21" t="s">
        <v>784</v>
      </c>
      <c r="D15" s="22" t="s">
        <v>419</v>
      </c>
      <c r="E15" s="23" t="s">
        <v>822</v>
      </c>
      <c r="F15" s="24">
        <v>52441519</v>
      </c>
      <c r="G15" s="25" t="str">
        <f t="shared" si="2"/>
        <v>03-23/2023</v>
      </c>
      <c r="H15" s="25" t="str">
        <f t="shared" si="0"/>
        <v>03/23-2023</v>
      </c>
      <c r="I15" s="26" t="str">
        <f t="shared" si="1"/>
        <v>03-23-2023</v>
      </c>
      <c r="J15" s="212"/>
      <c r="K15" s="221"/>
    </row>
    <row r="16" spans="2:11" ht="14.5" thickBot="1" x14ac:dyDescent="0.35">
      <c r="B16" s="216"/>
      <c r="C16" s="147" t="s">
        <v>717</v>
      </c>
      <c r="D16" s="148"/>
      <c r="E16" s="148"/>
      <c r="F16" s="148"/>
      <c r="G16" s="30" t="s">
        <v>838</v>
      </c>
      <c r="H16" s="31" t="s">
        <v>839</v>
      </c>
      <c r="I16" s="32" t="s">
        <v>840</v>
      </c>
      <c r="J16" s="213"/>
      <c r="K16" s="221"/>
    </row>
    <row r="17" spans="2:11" ht="14.5" thickBot="1" x14ac:dyDescent="0.35">
      <c r="B17" s="217"/>
      <c r="C17" s="223"/>
      <c r="D17" s="223"/>
      <c r="E17" s="223"/>
      <c r="F17" s="223"/>
      <c r="G17" s="226"/>
      <c r="H17" s="226"/>
      <c r="I17" s="226"/>
      <c r="J17" s="223"/>
      <c r="K17" s="222"/>
    </row>
    <row r="18" spans="2:1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mergeCells count="5">
    <mergeCell ref="G3:I3"/>
    <mergeCell ref="C3:F3"/>
    <mergeCell ref="C16:F16"/>
    <mergeCell ref="J4:J15"/>
    <mergeCell ref="C2:I2"/>
  </mergeCells>
  <pageMargins left="0.7" right="0.7" top="0.75" bottom="0.75" header="0.3" footer="0.3"/>
  <ignoredErrors>
    <ignoredError sqref="C5:C1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C887-4B75-46C3-9B64-048EE4514E2A}">
  <dimension ref="A1:I19"/>
  <sheetViews>
    <sheetView zoomScale="90" zoomScaleNormal="90" workbookViewId="0">
      <selection activeCell="I6" sqref="I6"/>
    </sheetView>
  </sheetViews>
  <sheetFormatPr defaultRowHeight="14.5" x14ac:dyDescent="0.35"/>
  <cols>
    <col min="1" max="1" width="10.90625" customWidth="1"/>
    <col min="3" max="3" width="9.7265625" customWidth="1"/>
    <col min="4" max="4" width="15.90625" customWidth="1"/>
    <col min="5" max="5" width="21" customWidth="1"/>
    <col min="6" max="6" width="44.1796875" customWidth="1"/>
    <col min="7" max="7" width="5" customWidth="1"/>
  </cols>
  <sheetData>
    <row r="1" spans="1:9" ht="15" thickBot="1" x14ac:dyDescent="0.4">
      <c r="A1" s="1"/>
      <c r="B1" s="58"/>
      <c r="C1" s="58"/>
      <c r="D1" s="58"/>
      <c r="E1" s="58"/>
      <c r="F1" s="58"/>
      <c r="G1" s="58"/>
      <c r="H1" s="1"/>
      <c r="I1" s="1"/>
    </row>
    <row r="2" spans="1:9" ht="15" thickBot="1" x14ac:dyDescent="0.4">
      <c r="A2" s="1"/>
      <c r="B2" s="58"/>
      <c r="C2" s="144" t="s">
        <v>828</v>
      </c>
      <c r="D2" s="145"/>
      <c r="E2" s="146"/>
      <c r="F2" s="16" t="s">
        <v>837</v>
      </c>
      <c r="G2" s="58"/>
      <c r="H2" s="1"/>
      <c r="I2" s="1"/>
    </row>
    <row r="3" spans="1:9" x14ac:dyDescent="0.35">
      <c r="A3" s="1"/>
      <c r="B3" s="58"/>
      <c r="C3" s="11" t="s">
        <v>827</v>
      </c>
      <c r="D3" s="7" t="s">
        <v>2</v>
      </c>
      <c r="E3" s="9" t="s">
        <v>826</v>
      </c>
      <c r="F3" s="149" t="s">
        <v>832</v>
      </c>
      <c r="G3" s="58"/>
      <c r="H3" s="1"/>
      <c r="I3" s="1"/>
    </row>
    <row r="4" spans="1:9" x14ac:dyDescent="0.35">
      <c r="A4" s="1"/>
      <c r="B4" s="58"/>
      <c r="C4" s="12">
        <v>10</v>
      </c>
      <c r="D4" s="8" t="s">
        <v>18</v>
      </c>
      <c r="E4" s="10">
        <v>41128771</v>
      </c>
      <c r="F4" s="150"/>
      <c r="G4" s="58"/>
      <c r="H4" s="1"/>
      <c r="I4" s="1"/>
    </row>
    <row r="5" spans="1:9" x14ac:dyDescent="0.35">
      <c r="A5" s="1"/>
      <c r="B5" s="58"/>
      <c r="C5" s="12">
        <v>20</v>
      </c>
      <c r="D5" s="8" t="s">
        <v>26</v>
      </c>
      <c r="E5" s="10">
        <v>2842321</v>
      </c>
      <c r="F5" s="150"/>
      <c r="G5" s="58"/>
      <c r="H5" s="1"/>
      <c r="I5" s="1"/>
    </row>
    <row r="6" spans="1:9" x14ac:dyDescent="0.35">
      <c r="A6" s="1"/>
      <c r="B6" s="58"/>
      <c r="C6" s="12">
        <v>30</v>
      </c>
      <c r="D6" s="8" t="s">
        <v>26</v>
      </c>
      <c r="E6" s="10">
        <v>44903225</v>
      </c>
      <c r="F6" s="150"/>
      <c r="G6" s="58"/>
      <c r="H6" s="1"/>
      <c r="I6" s="1"/>
    </row>
    <row r="7" spans="1:9" x14ac:dyDescent="0.35">
      <c r="A7" s="1"/>
      <c r="B7" s="58"/>
      <c r="C7" s="12">
        <v>40</v>
      </c>
      <c r="D7" s="8" t="s">
        <v>30</v>
      </c>
      <c r="E7" s="10">
        <v>44273</v>
      </c>
      <c r="F7" s="150"/>
      <c r="G7" s="58"/>
      <c r="H7" s="1"/>
      <c r="I7" s="1"/>
    </row>
    <row r="8" spans="1:9" x14ac:dyDescent="0.35">
      <c r="A8" s="1"/>
      <c r="B8" s="58"/>
      <c r="C8" s="12">
        <v>50</v>
      </c>
      <c r="D8" s="8" t="s">
        <v>37</v>
      </c>
      <c r="E8" s="10">
        <v>79824</v>
      </c>
      <c r="F8" s="150"/>
      <c r="G8" s="58"/>
      <c r="H8" s="1"/>
      <c r="I8" s="1"/>
    </row>
    <row r="9" spans="1:9" x14ac:dyDescent="0.35">
      <c r="A9" s="1"/>
      <c r="B9" s="58"/>
      <c r="C9" s="12">
        <v>60</v>
      </c>
      <c r="D9" s="8" t="s">
        <v>37</v>
      </c>
      <c r="E9" s="10">
        <v>35588987</v>
      </c>
      <c r="F9" s="150"/>
      <c r="G9" s="58"/>
      <c r="H9" s="1"/>
      <c r="I9" s="1"/>
    </row>
    <row r="10" spans="1:9" x14ac:dyDescent="0.35">
      <c r="A10" s="1"/>
      <c r="B10" s="58"/>
      <c r="C10" s="12">
        <v>70</v>
      </c>
      <c r="D10" s="8" t="s">
        <v>40</v>
      </c>
      <c r="E10" s="10">
        <v>15857</v>
      </c>
      <c r="F10" s="150"/>
      <c r="G10" s="58"/>
      <c r="H10" s="1"/>
      <c r="I10" s="1"/>
    </row>
    <row r="11" spans="1:9" ht="15" thickBot="1" x14ac:dyDescent="0.4">
      <c r="A11" s="1"/>
      <c r="B11" s="58"/>
      <c r="C11" s="12">
        <v>80</v>
      </c>
      <c r="D11" s="8" t="s">
        <v>44</v>
      </c>
      <c r="E11" s="10">
        <v>93763</v>
      </c>
      <c r="F11" s="150"/>
      <c r="G11" s="58"/>
      <c r="H11" s="1"/>
      <c r="I11" s="1"/>
    </row>
    <row r="12" spans="1:9" ht="24.5" customHeight="1" thickBot="1" x14ac:dyDescent="0.4">
      <c r="A12" s="1"/>
      <c r="B12" s="58"/>
      <c r="C12" s="151" t="s">
        <v>834</v>
      </c>
      <c r="D12" s="13" t="s">
        <v>823</v>
      </c>
      <c r="E12" s="14">
        <f>SUM(E4:E11)</f>
        <v>124697021</v>
      </c>
      <c r="F12" s="27" t="s">
        <v>829</v>
      </c>
      <c r="G12" s="58"/>
      <c r="H12" s="1"/>
      <c r="I12" s="1"/>
    </row>
    <row r="13" spans="1:9" ht="33.5" customHeight="1" thickBot="1" x14ac:dyDescent="0.4">
      <c r="A13" s="1"/>
      <c r="B13" s="58"/>
      <c r="C13" s="152"/>
      <c r="D13" s="13" t="s">
        <v>825</v>
      </c>
      <c r="E13" s="13">
        <f>SUMIF(E4:E11,"&lt;3000000")</f>
        <v>3076038</v>
      </c>
      <c r="F13" s="28" t="s">
        <v>830</v>
      </c>
      <c r="G13" s="58"/>
      <c r="H13" s="1"/>
      <c r="I13" s="1"/>
    </row>
    <row r="14" spans="1:9" ht="29" thickBot="1" x14ac:dyDescent="0.4">
      <c r="A14" s="1"/>
      <c r="B14" s="58"/>
      <c r="C14" s="153"/>
      <c r="D14" s="15" t="s">
        <v>824</v>
      </c>
      <c r="E14" s="15">
        <f>SUMIFS(E4:E11,D4:D11,"Algeria",C4:C11,"&lt;60")</f>
        <v>47745546</v>
      </c>
      <c r="F14" s="29" t="s">
        <v>831</v>
      </c>
      <c r="G14" s="58"/>
      <c r="H14" s="1"/>
      <c r="I14" s="1"/>
    </row>
    <row r="15" spans="1:9" x14ac:dyDescent="0.35">
      <c r="A15" s="1"/>
      <c r="B15" s="58"/>
      <c r="C15" s="58"/>
      <c r="D15" s="214"/>
      <c r="E15" s="214"/>
      <c r="F15" s="214"/>
      <c r="G15" s="58"/>
      <c r="H15" s="1"/>
      <c r="I15" s="1"/>
    </row>
    <row r="16" spans="1:9" x14ac:dyDescent="0.35">
      <c r="A16" s="1"/>
      <c r="B16" s="1"/>
      <c r="C16" s="1"/>
      <c r="D16" s="6"/>
      <c r="E16" s="6"/>
      <c r="F16" s="6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6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</sheetData>
  <mergeCells count="3">
    <mergeCell ref="F3:F11"/>
    <mergeCell ref="C2:E2"/>
    <mergeCell ref="C12:C14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8708-9CEB-43C4-8470-E1B0EE14BE9A}">
  <dimension ref="B1:I12"/>
  <sheetViews>
    <sheetView workbookViewId="0">
      <selection activeCell="G4" sqref="G4"/>
    </sheetView>
  </sheetViews>
  <sheetFormatPr defaultRowHeight="14.5" x14ac:dyDescent="0.35"/>
  <cols>
    <col min="3" max="3" width="14" customWidth="1"/>
    <col min="4" max="4" width="46.81640625" customWidth="1"/>
    <col min="5" max="6" width="14.6328125" customWidth="1"/>
  </cols>
  <sheetData>
    <row r="1" spans="2:9" x14ac:dyDescent="0.35">
      <c r="B1" s="1"/>
      <c r="C1" s="1"/>
      <c r="D1" s="1"/>
      <c r="E1" s="1"/>
      <c r="F1" s="1"/>
      <c r="G1" s="1"/>
      <c r="H1" s="1"/>
      <c r="I1" s="1"/>
    </row>
    <row r="2" spans="2:9" x14ac:dyDescent="0.35">
      <c r="B2" s="1"/>
      <c r="C2" s="1"/>
      <c r="D2" s="1"/>
      <c r="E2" s="1"/>
      <c r="F2" s="1"/>
      <c r="G2" s="1"/>
      <c r="H2" s="1"/>
      <c r="I2" s="1"/>
    </row>
    <row r="3" spans="2:9" x14ac:dyDescent="0.35">
      <c r="B3" s="1"/>
      <c r="C3" s="1" t="s">
        <v>846</v>
      </c>
      <c r="D3" s="1" t="s">
        <v>847</v>
      </c>
      <c r="E3" s="1" t="s">
        <v>848</v>
      </c>
      <c r="F3" s="1" t="s">
        <v>849</v>
      </c>
      <c r="G3" s="1" t="s">
        <v>850</v>
      </c>
      <c r="H3" s="1"/>
      <c r="I3" s="1"/>
    </row>
    <row r="4" spans="2:9" x14ac:dyDescent="0.35">
      <c r="B4" s="1"/>
      <c r="C4" s="1" t="s">
        <v>851</v>
      </c>
      <c r="D4" s="40" t="s">
        <v>854</v>
      </c>
      <c r="E4" s="41">
        <v>45326</v>
      </c>
      <c r="F4" s="41">
        <v>45332</v>
      </c>
      <c r="G4" s="1">
        <v>7</v>
      </c>
      <c r="H4" s="1"/>
      <c r="I4" s="1"/>
    </row>
    <row r="5" spans="2:9" x14ac:dyDescent="0.35">
      <c r="B5" s="1"/>
      <c r="C5" s="1"/>
      <c r="D5" s="40" t="s">
        <v>852</v>
      </c>
      <c r="E5" s="41">
        <v>45326</v>
      </c>
      <c r="F5" s="41">
        <v>45332</v>
      </c>
      <c r="G5" s="1"/>
      <c r="H5" s="1"/>
      <c r="I5" s="1"/>
    </row>
    <row r="6" spans="2:9" ht="29" x14ac:dyDescent="0.35">
      <c r="B6" s="1"/>
      <c r="C6" s="1"/>
      <c r="D6" s="40" t="s">
        <v>853</v>
      </c>
      <c r="E6" s="41">
        <v>45326</v>
      </c>
      <c r="F6" s="41">
        <v>45332</v>
      </c>
      <c r="G6" s="1"/>
      <c r="H6" s="1"/>
      <c r="I6" s="1"/>
    </row>
    <row r="7" spans="2:9" ht="29" x14ac:dyDescent="0.35">
      <c r="B7" s="1"/>
      <c r="C7" s="1"/>
      <c r="D7" s="40" t="s">
        <v>855</v>
      </c>
      <c r="E7" s="41">
        <v>45326</v>
      </c>
      <c r="F7" s="41">
        <v>45332</v>
      </c>
      <c r="G7" s="1"/>
      <c r="H7" s="1"/>
      <c r="I7" s="1"/>
    </row>
    <row r="8" spans="2:9" ht="43.5" x14ac:dyDescent="0.35">
      <c r="B8" s="1"/>
      <c r="C8" s="1"/>
      <c r="D8" s="40" t="s">
        <v>856</v>
      </c>
      <c r="E8" s="41">
        <v>45326</v>
      </c>
      <c r="F8" s="41">
        <v>45332</v>
      </c>
      <c r="G8" s="1"/>
      <c r="H8" s="1"/>
      <c r="I8" s="1"/>
    </row>
    <row r="9" spans="2:9" ht="29" x14ac:dyDescent="0.35">
      <c r="B9" s="1"/>
      <c r="C9" s="1"/>
      <c r="D9" s="40" t="s">
        <v>857</v>
      </c>
      <c r="E9" s="41">
        <v>45326</v>
      </c>
      <c r="F9" s="41">
        <v>45332</v>
      </c>
      <c r="G9" s="1"/>
      <c r="H9" s="1"/>
      <c r="I9" s="1"/>
    </row>
    <row r="10" spans="2:9" x14ac:dyDescent="0.35">
      <c r="B10" s="1"/>
      <c r="C10" s="1"/>
      <c r="D10" s="1"/>
      <c r="E10" s="1"/>
      <c r="F10" s="1"/>
      <c r="G10" s="1"/>
      <c r="H10" s="1"/>
      <c r="I10" s="1"/>
    </row>
    <row r="11" spans="2:9" x14ac:dyDescent="0.35">
      <c r="B11" s="1"/>
      <c r="C11" s="1"/>
      <c r="D11" s="1"/>
      <c r="E11" s="1"/>
      <c r="F11" s="1"/>
      <c r="G11" s="1"/>
      <c r="H11" s="1"/>
      <c r="I11" s="1"/>
    </row>
    <row r="12" spans="2:9" x14ac:dyDescent="0.35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4B97-228E-4E3F-B40E-272126603B86}">
  <dimension ref="A1"/>
  <sheetViews>
    <sheetView workbookViewId="0">
      <selection activeCell="J8" sqref="J8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73E-C91B-4C76-91CC-AB925369A038}">
  <dimension ref="A1:I28"/>
  <sheetViews>
    <sheetView tabSelected="1" zoomScale="80" zoomScaleNormal="80" workbookViewId="0">
      <selection activeCell="D9" sqref="D9"/>
    </sheetView>
  </sheetViews>
  <sheetFormatPr defaultRowHeight="14.5" x14ac:dyDescent="0.35"/>
  <cols>
    <col min="1" max="1" width="7.453125" customWidth="1"/>
    <col min="2" max="2" width="16.6328125" customWidth="1"/>
    <col min="3" max="3" width="25.36328125" customWidth="1"/>
    <col min="4" max="4" width="39.453125" customWidth="1"/>
    <col min="5" max="5" width="8.7265625" customWidth="1"/>
    <col min="6" max="6" width="16.36328125" customWidth="1"/>
    <col min="7" max="7" width="28.6328125" customWidth="1"/>
    <col min="8" max="8" width="49.54296875" customWidth="1"/>
    <col min="9" max="9" width="7.36328125" customWidth="1"/>
  </cols>
  <sheetData>
    <row r="1" spans="1:9" ht="24.5" customHeight="1" thickBot="1" x14ac:dyDescent="0.4">
      <c r="A1" s="58"/>
      <c r="B1" s="58"/>
      <c r="C1" s="240" t="s">
        <v>965</v>
      </c>
      <c r="D1" s="240"/>
      <c r="E1" s="240"/>
      <c r="F1" s="240"/>
      <c r="G1" s="240"/>
      <c r="H1" s="58"/>
      <c r="I1" s="58"/>
    </row>
    <row r="2" spans="1:9" ht="16" thickBot="1" x14ac:dyDescent="0.4">
      <c r="A2" s="58"/>
      <c r="B2" s="1"/>
      <c r="C2" s="1"/>
      <c r="D2" s="1"/>
      <c r="E2" s="1"/>
      <c r="F2" s="130" t="s">
        <v>828</v>
      </c>
      <c r="G2" s="131"/>
      <c r="H2" s="187"/>
      <c r="I2" s="58"/>
    </row>
    <row r="3" spans="1:9" ht="15" thickBot="1" x14ac:dyDescent="0.4">
      <c r="A3" s="58"/>
      <c r="B3" s="1"/>
      <c r="C3" s="1"/>
      <c r="D3" s="1"/>
      <c r="E3" s="1"/>
      <c r="F3" s="42" t="s">
        <v>858</v>
      </c>
      <c r="G3" s="43" t="s">
        <v>859</v>
      </c>
      <c r="H3" s="44" t="s">
        <v>860</v>
      </c>
      <c r="I3" s="58"/>
    </row>
    <row r="4" spans="1:9" ht="15" thickBot="1" x14ac:dyDescent="0.4">
      <c r="A4" s="58"/>
      <c r="B4" s="136" t="s">
        <v>835</v>
      </c>
      <c r="C4" s="137"/>
      <c r="D4" s="138"/>
      <c r="E4" s="1"/>
      <c r="F4" s="45" t="s">
        <v>861</v>
      </c>
      <c r="G4" s="172" t="s">
        <v>862</v>
      </c>
      <c r="H4" s="46" t="s">
        <v>863</v>
      </c>
      <c r="I4" s="58"/>
    </row>
    <row r="5" spans="1:9" x14ac:dyDescent="0.35">
      <c r="A5" s="58"/>
      <c r="B5" s="42" t="s">
        <v>858</v>
      </c>
      <c r="C5" s="43" t="s">
        <v>859</v>
      </c>
      <c r="D5" s="44" t="s">
        <v>860</v>
      </c>
      <c r="E5" s="1"/>
      <c r="F5" s="45" t="s">
        <v>864</v>
      </c>
      <c r="G5" s="172" t="s">
        <v>865</v>
      </c>
      <c r="H5" s="46" t="s">
        <v>866</v>
      </c>
      <c r="I5" s="58"/>
    </row>
    <row r="6" spans="1:9" x14ac:dyDescent="0.35">
      <c r="A6" s="58"/>
      <c r="B6" s="45" t="s">
        <v>873</v>
      </c>
      <c r="C6" s="1" t="str" cm="1">
        <f t="array" ref="C6:D6">_xlfn.XLOOKUP(B6,$F$4:$F$26,$G$4:$H$26)</f>
        <v>Al Ain Tower</v>
      </c>
      <c r="D6" s="46" t="str">
        <v>Khaldiya Area, Abu Dhabi Island</v>
      </c>
      <c r="E6" s="1"/>
      <c r="F6" s="45" t="s">
        <v>867</v>
      </c>
      <c r="G6" s="172" t="s">
        <v>868</v>
      </c>
      <c r="H6" s="46" t="s">
        <v>869</v>
      </c>
      <c r="I6" s="58"/>
    </row>
    <row r="7" spans="1:9" x14ac:dyDescent="0.35">
      <c r="A7" s="58"/>
      <c r="B7" s="45" t="s">
        <v>908</v>
      </c>
      <c r="C7" s="1" t="str" cm="1">
        <f t="array" ref="C7:D7">_xlfn.XLOOKUP(B7,$F$4:$F$26,$G$4:$H$26)</f>
        <v>Corniche Park DT</v>
      </c>
      <c r="D7" s="46" t="str">
        <v>Corniche  Road , Abu Dhabi</v>
      </c>
      <c r="E7" s="1"/>
      <c r="F7" s="45" t="s">
        <v>870</v>
      </c>
      <c r="G7" s="172" t="s">
        <v>871</v>
      </c>
      <c r="H7" s="46" t="s">
        <v>872</v>
      </c>
      <c r="I7" s="58"/>
    </row>
    <row r="8" spans="1:9" x14ac:dyDescent="0.35">
      <c r="A8" s="58"/>
      <c r="B8" s="45" t="s">
        <v>873</v>
      </c>
      <c r="C8" s="1" t="str" cm="1">
        <f t="array" ref="C8:D8">_xlfn.XLOOKUP(B8,$F$4:$F$26,$G$4:$H$26)</f>
        <v>Al Ain Tower</v>
      </c>
      <c r="D8" s="46" t="str">
        <v>Khaldiya Area, Abu Dhabi Island</v>
      </c>
      <c r="E8" s="1"/>
      <c r="F8" s="45" t="s">
        <v>873</v>
      </c>
      <c r="G8" s="172" t="s">
        <v>874</v>
      </c>
      <c r="H8" s="46" t="s">
        <v>875</v>
      </c>
      <c r="I8" s="58"/>
    </row>
    <row r="9" spans="1:9" x14ac:dyDescent="0.35">
      <c r="A9" s="58"/>
      <c r="B9" s="45" t="s">
        <v>864</v>
      </c>
      <c r="C9" s="1" t="str" cm="1">
        <f t="array" ref="C9:D9">_xlfn.XLOOKUP(B9,$F$4:$F$26,$G$4:$H$26)</f>
        <v>Ajman Drive Thru</v>
      </c>
      <c r="D9" s="46" t="str">
        <v>1 Street 69, Al Jarf</v>
      </c>
      <c r="E9" s="1"/>
      <c r="F9" s="45" t="s">
        <v>876</v>
      </c>
      <c r="G9" s="172" t="s">
        <v>877</v>
      </c>
      <c r="H9" s="46" t="s">
        <v>878</v>
      </c>
      <c r="I9" s="58"/>
    </row>
    <row r="10" spans="1:9" x14ac:dyDescent="0.35">
      <c r="A10" s="58"/>
      <c r="B10" s="45" t="s">
        <v>896</v>
      </c>
      <c r="C10" s="1" t="str" cm="1">
        <f t="array" ref="C10:D10">_xlfn.XLOOKUP(B10,$F$4:$F$26,$G$4:$H$26)</f>
        <v>Standard Chartered Building</v>
      </c>
      <c r="D10" s="46" t="str">
        <v>Khalidiya St., Beside Union Cooperative Society</v>
      </c>
      <c r="E10" s="1"/>
      <c r="F10" s="45" t="s">
        <v>879</v>
      </c>
      <c r="G10" s="172" t="s">
        <v>880</v>
      </c>
      <c r="H10" s="46" t="s">
        <v>878</v>
      </c>
      <c r="I10" s="58"/>
    </row>
    <row r="11" spans="1:9" ht="15" thickBot="1" x14ac:dyDescent="0.4">
      <c r="A11" s="58"/>
      <c r="B11" s="47" t="s">
        <v>929</v>
      </c>
      <c r="C11" s="48" t="e" cm="1">
        <f t="array" ref="C11">_xlfn.XLOOKUP(B11,$F$4:$F$26,$G$4:$H$26)</f>
        <v>#N/A</v>
      </c>
      <c r="D11" s="49"/>
      <c r="E11" s="1"/>
      <c r="F11" s="45" t="s">
        <v>881</v>
      </c>
      <c r="G11" s="172" t="s">
        <v>882</v>
      </c>
      <c r="H11" s="46" t="s">
        <v>883</v>
      </c>
      <c r="I11" s="58"/>
    </row>
    <row r="12" spans="1:9" ht="23" customHeight="1" thickBot="1" x14ac:dyDescent="0.4">
      <c r="A12" s="58"/>
      <c r="B12" s="228" t="s">
        <v>934</v>
      </c>
      <c r="C12" s="229" t="s">
        <v>963</v>
      </c>
      <c r="D12" s="230"/>
      <c r="E12" s="1"/>
      <c r="F12" s="45" t="s">
        <v>884</v>
      </c>
      <c r="G12" s="172" t="s">
        <v>885</v>
      </c>
      <c r="H12" s="46" t="s">
        <v>886</v>
      </c>
      <c r="I12" s="58"/>
    </row>
    <row r="13" spans="1:9" ht="15" thickBot="1" x14ac:dyDescent="0.4">
      <c r="A13" s="58"/>
      <c r="B13" s="1"/>
      <c r="C13" s="1"/>
      <c r="D13" s="1"/>
      <c r="E13" s="1"/>
      <c r="F13" s="45" t="s">
        <v>887</v>
      </c>
      <c r="G13" s="172" t="s">
        <v>888</v>
      </c>
      <c r="H13" s="46" t="s">
        <v>889</v>
      </c>
      <c r="I13" s="58"/>
    </row>
    <row r="14" spans="1:9" x14ac:dyDescent="0.35">
      <c r="A14" s="58"/>
      <c r="B14" s="231" t="s">
        <v>964</v>
      </c>
      <c r="C14" s="232"/>
      <c r="D14" s="233"/>
      <c r="E14" s="1"/>
      <c r="F14" s="45" t="s">
        <v>890</v>
      </c>
      <c r="G14" s="172" t="s">
        <v>891</v>
      </c>
      <c r="H14" s="46" t="s">
        <v>892</v>
      </c>
      <c r="I14" s="58"/>
    </row>
    <row r="15" spans="1:9" x14ac:dyDescent="0.35">
      <c r="A15" s="58"/>
      <c r="B15" s="234"/>
      <c r="C15" s="235"/>
      <c r="D15" s="236"/>
      <c r="E15" s="1"/>
      <c r="F15" s="45" t="s">
        <v>893</v>
      </c>
      <c r="G15" s="172" t="s">
        <v>894</v>
      </c>
      <c r="H15" s="46" t="s">
        <v>895</v>
      </c>
      <c r="I15" s="58"/>
    </row>
    <row r="16" spans="1:9" ht="15" thickBot="1" x14ac:dyDescent="0.4">
      <c r="A16" s="58"/>
      <c r="B16" s="237"/>
      <c r="C16" s="238"/>
      <c r="D16" s="239"/>
      <c r="E16" s="1"/>
      <c r="F16" s="45" t="s">
        <v>896</v>
      </c>
      <c r="G16" s="172" t="s">
        <v>897</v>
      </c>
      <c r="H16" s="46" t="s">
        <v>898</v>
      </c>
      <c r="I16" s="58"/>
    </row>
    <row r="17" spans="1:9" x14ac:dyDescent="0.35">
      <c r="A17" s="58"/>
      <c r="B17" s="1"/>
      <c r="C17" s="1"/>
      <c r="D17" s="1"/>
      <c r="E17" s="1"/>
      <c r="F17" s="45" t="s">
        <v>899</v>
      </c>
      <c r="G17" s="172" t="s">
        <v>900</v>
      </c>
      <c r="H17" s="46" t="s">
        <v>901</v>
      </c>
      <c r="I17" s="58"/>
    </row>
    <row r="18" spans="1:9" x14ac:dyDescent="0.35">
      <c r="A18" s="58"/>
      <c r="B18" s="1"/>
      <c r="C18" s="1"/>
      <c r="D18" s="1"/>
      <c r="E18" s="1"/>
      <c r="F18" s="45" t="s">
        <v>902</v>
      </c>
      <c r="G18" s="172" t="s">
        <v>903</v>
      </c>
      <c r="H18" s="46" t="s">
        <v>904</v>
      </c>
      <c r="I18" s="58"/>
    </row>
    <row r="19" spans="1:9" x14ac:dyDescent="0.35">
      <c r="A19" s="58"/>
      <c r="B19" s="1"/>
      <c r="C19" s="1"/>
      <c r="D19" s="1"/>
      <c r="E19" s="1"/>
      <c r="F19" s="45" t="s">
        <v>905</v>
      </c>
      <c r="G19" s="172" t="s">
        <v>906</v>
      </c>
      <c r="H19" s="46" t="s">
        <v>907</v>
      </c>
      <c r="I19" s="58"/>
    </row>
    <row r="20" spans="1:9" x14ac:dyDescent="0.35">
      <c r="A20" s="58"/>
      <c r="B20" s="1"/>
      <c r="C20" s="1"/>
      <c r="D20" s="1"/>
      <c r="E20" s="1"/>
      <c r="F20" s="45" t="s">
        <v>908</v>
      </c>
      <c r="G20" s="172" t="s">
        <v>909</v>
      </c>
      <c r="H20" s="46" t="s">
        <v>910</v>
      </c>
      <c r="I20" s="58"/>
    </row>
    <row r="21" spans="1:9" x14ac:dyDescent="0.35">
      <c r="A21" s="58"/>
      <c r="B21" s="1"/>
      <c r="C21" s="1"/>
      <c r="D21" s="1"/>
      <c r="E21" s="1"/>
      <c r="F21" s="45" t="s">
        <v>911</v>
      </c>
      <c r="G21" s="172" t="s">
        <v>912</v>
      </c>
      <c r="H21" s="46" t="s">
        <v>913</v>
      </c>
      <c r="I21" s="58"/>
    </row>
    <row r="22" spans="1:9" x14ac:dyDescent="0.35">
      <c r="A22" s="58"/>
      <c r="B22" s="1"/>
      <c r="C22" s="1"/>
      <c r="D22" s="1"/>
      <c r="E22" s="1"/>
      <c r="F22" s="45" t="s">
        <v>914</v>
      </c>
      <c r="G22" s="172" t="s">
        <v>915</v>
      </c>
      <c r="H22" s="46" t="s">
        <v>916</v>
      </c>
      <c r="I22" s="58"/>
    </row>
    <row r="23" spans="1:9" hidden="1" x14ac:dyDescent="0.35">
      <c r="A23" s="58"/>
      <c r="B23" s="1"/>
      <c r="C23" s="1"/>
      <c r="D23" s="1"/>
      <c r="E23" s="1"/>
      <c r="F23" s="45" t="s">
        <v>917</v>
      </c>
      <c r="G23" s="172" t="s">
        <v>918</v>
      </c>
      <c r="H23" s="46" t="s">
        <v>919</v>
      </c>
      <c r="I23" s="58"/>
    </row>
    <row r="24" spans="1:9" hidden="1" x14ac:dyDescent="0.35">
      <c r="A24" s="58"/>
      <c r="B24" s="1"/>
      <c r="C24" s="1"/>
      <c r="D24" s="1"/>
      <c r="E24" s="1"/>
      <c r="F24" s="45" t="s">
        <v>920</v>
      </c>
      <c r="G24" s="172" t="s">
        <v>921</v>
      </c>
      <c r="H24" s="46" t="s">
        <v>922</v>
      </c>
      <c r="I24" s="58"/>
    </row>
    <row r="25" spans="1:9" hidden="1" x14ac:dyDescent="0.35">
      <c r="A25" s="58"/>
      <c r="B25" s="1"/>
      <c r="C25" s="1"/>
      <c r="D25" s="1"/>
      <c r="E25" s="1"/>
      <c r="F25" s="45" t="s">
        <v>923</v>
      </c>
      <c r="G25" s="172" t="s">
        <v>924</v>
      </c>
      <c r="H25" s="46" t="s">
        <v>925</v>
      </c>
      <c r="I25" s="58"/>
    </row>
    <row r="26" spans="1:9" ht="15" hidden="1" thickBot="1" x14ac:dyDescent="0.4">
      <c r="A26" s="58"/>
      <c r="B26" s="1"/>
      <c r="C26" s="1"/>
      <c r="D26" s="1"/>
      <c r="E26" s="1"/>
      <c r="F26" s="47" t="s">
        <v>926</v>
      </c>
      <c r="G26" s="48" t="s">
        <v>927</v>
      </c>
      <c r="H26" s="49" t="s">
        <v>928</v>
      </c>
      <c r="I26" s="58"/>
    </row>
    <row r="27" spans="1:9" ht="15" thickBot="1" x14ac:dyDescent="0.4">
      <c r="A27" s="58"/>
      <c r="B27" s="1"/>
      <c r="C27" s="1"/>
      <c r="D27" s="1"/>
      <c r="E27" s="1"/>
      <c r="F27" s="47"/>
      <c r="G27" s="48"/>
      <c r="H27" s="49"/>
      <c r="I27" s="58"/>
    </row>
    <row r="28" spans="1:9" x14ac:dyDescent="0.35">
      <c r="A28" s="58"/>
      <c r="B28" s="58"/>
      <c r="C28" s="58"/>
      <c r="D28" s="58"/>
      <c r="E28" s="58"/>
      <c r="F28" s="58"/>
      <c r="G28" s="58"/>
      <c r="H28" s="58"/>
      <c r="I28" s="58"/>
    </row>
  </sheetData>
  <mergeCells count="5">
    <mergeCell ref="B4:D4"/>
    <mergeCell ref="C12:D12"/>
    <mergeCell ref="B14:D16"/>
    <mergeCell ref="F2:H2"/>
    <mergeCell ref="C1:G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Sheet4</vt:lpstr>
      <vt:lpstr>Sheet5</vt:lpstr>
      <vt:lpstr>world_population</vt:lpstr>
      <vt:lpstr>Concatenate</vt:lpstr>
      <vt:lpstr>MIN &amp; MAX</vt:lpstr>
      <vt:lpstr>IF &amp; IFS</vt:lpstr>
      <vt:lpstr>LEN</vt:lpstr>
      <vt:lpstr>LeftRight</vt:lpstr>
      <vt:lpstr>Date to Text</vt:lpstr>
      <vt:lpstr>TRIM</vt:lpstr>
      <vt:lpstr>Substitute</vt:lpstr>
      <vt:lpstr>SUM</vt:lpstr>
      <vt:lpstr>Count </vt:lpstr>
      <vt:lpstr>Network Days</vt:lpstr>
      <vt:lpstr>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Evelyn George</cp:lastModifiedBy>
  <dcterms:created xsi:type="dcterms:W3CDTF">2022-09-26T14:30:58Z</dcterms:created>
  <dcterms:modified xsi:type="dcterms:W3CDTF">2024-02-13T18:22:36Z</dcterms:modified>
</cp:coreProperties>
</file>