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son/Downloads/"/>
    </mc:Choice>
  </mc:AlternateContent>
  <xr:revisionPtr revIDLastSave="0" documentId="13_ncr:1_{B2F6F554-9954-134F-8364-570AE1DA188A}" xr6:coauthVersionLast="47" xr6:coauthVersionMax="47" xr10:uidLastSave="{00000000-0000-0000-0000-000000000000}"/>
  <bookViews>
    <workbookView xWindow="0" yWindow="500" windowWidth="13700" windowHeight="16200" xr2:uid="{C2522D71-1940-214A-8C80-F50D86828A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7" i="1"/>
  <c r="A8" i="1"/>
  <c r="A6" i="1"/>
  <c r="A5" i="1"/>
  <c r="A4" i="1"/>
  <c r="A3" i="1"/>
  <c r="A2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N5" i="1"/>
</calcChain>
</file>

<file path=xl/sharedStrings.xml><?xml version="1.0" encoding="utf-8"?>
<sst xmlns="http://schemas.openxmlformats.org/spreadsheetml/2006/main" count="26" uniqueCount="25">
  <si>
    <t>f</t>
  </si>
  <si>
    <t>V(nev)</t>
  </si>
  <si>
    <t>3He Partial Time</t>
  </si>
  <si>
    <t>Vol-fill (cm^3)</t>
    <phoneticPr fontId="0" type="noConversion"/>
  </si>
  <si>
    <t>a_hole-guide (cm^2)</t>
    <phoneticPr fontId="0" type="noConversion"/>
  </si>
  <si>
    <t>Vol-store (cm^3)</t>
    <phoneticPr fontId="0" type="noConversion"/>
  </si>
  <si>
    <t>a_hole-valve (cm^2)</t>
    <phoneticPr fontId="0" type="noConversion"/>
  </si>
  <si>
    <t>v_M (cm/s) for 160 neV</t>
  </si>
  <si>
    <t>tau_n (s)</t>
  </si>
  <si>
    <t>N_0v</t>
  </si>
  <si>
    <t>Lambda (cm)</t>
  </si>
  <si>
    <t>t_step (s)</t>
  </si>
  <si>
    <t>v_step (cm/s)</t>
  </si>
  <si>
    <t>mu_wall</t>
  </si>
  <si>
    <t>mu_b</t>
  </si>
  <si>
    <t>E (nev)</t>
  </si>
  <si>
    <t>v (cm/s)</t>
  </si>
  <si>
    <t>P_Wall</t>
  </si>
  <si>
    <t>P_3</t>
  </si>
  <si>
    <t>P_b</t>
  </si>
  <si>
    <t>P_holeg</t>
  </si>
  <si>
    <t>P_holev</t>
  </si>
  <si>
    <t>P_n</t>
  </si>
  <si>
    <t>Sum_Load</t>
  </si>
  <si>
    <t>Sum_Store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</si>
</sst>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5088-9382-1A4E-9348-86E9AC771BD1}">
  <dimension ref="A1:Q23"/>
  <sheetViews>
    <sheetView tabSelected="1" workbookViewId="0">
      <selection activeCell="F30" sqref="F30"/>
    </sheetView>
  </sheetViews>
  <sheetFormatPr baseColWidth="10" defaultRowHeight="16" x14ac:dyDescent="0.2"/>
  <cols>
    <col min="1" max="1" width="12.1640625" bestFit="1" customWidth="1"/>
    <col min="5" max="6" width="12.1640625" bestFit="1" customWidth="1"/>
    <col min="14" max="14" width="20.83203125" bestFit="1" customWidth="1"/>
    <col min="15" max="15" width="18.33203125" bestFit="1" customWidth="1"/>
    <col min="17" max="17" width="14.83203125" bestFit="1" customWidth="1"/>
  </cols>
  <sheetData>
    <row r="1" spans="1:17" x14ac:dyDescent="0.2">
      <c r="A1" t="s">
        <v>13</v>
      </c>
      <c r="B1" t="s">
        <v>14</v>
      </c>
      <c r="C1" t="s">
        <v>16</v>
      </c>
      <c r="D1" t="s">
        <v>15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7" x14ac:dyDescent="0.2">
      <c r="A2">
        <f>2*$O$5*($P$5/D$2*ASIN(SQRT(D$2/$P$5))-SQRT($P$5/D$2-1))</f>
        <v>6.0285971989834766E-7</v>
      </c>
      <c r="C2">
        <v>25</v>
      </c>
      <c r="D2">
        <f>9.39565/2/(2.9979)^2*0.001*C$2^2</f>
        <v>0.32669506022595907</v>
      </c>
      <c r="E2">
        <f>C$2/$N$11*A$2</f>
        <v>1.0047661998305795E-6</v>
      </c>
      <c r="F2">
        <f>1/Q$5</f>
        <v>1.0000000000000001E-9</v>
      </c>
      <c r="G2">
        <f>C$2/$N$11*B2</f>
        <v>0</v>
      </c>
      <c r="H2">
        <f>C$2*$P$10/4/$P$9</f>
        <v>1.8749999999999999E-3</v>
      </c>
      <c r="I2">
        <f>C$2*$P$12/4/$P$11</f>
        <v>0</v>
      </c>
      <c r="J2">
        <f>1/N$7</f>
        <v>1.1389521640091116E-3</v>
      </c>
      <c r="K2">
        <f>SUM(E2:H2)+J$2</f>
        <v>3.0149579302089424E-3</v>
      </c>
      <c r="L2">
        <f>SUM(E2:G2)+I$2+J$2</f>
        <v>1.1399579302089422E-3</v>
      </c>
    </row>
    <row r="3" spans="1:17" x14ac:dyDescent="0.2">
      <c r="A3">
        <f>2*$O$5*($P$5/D$3*ASIN(SQRT(D$3/$P$5))-SQRT($P$5/D$3-1))</f>
        <v>1.2079459624115074E-6</v>
      </c>
      <c r="C3">
        <v>50</v>
      </c>
      <c r="D3">
        <f>9.39565/2/(2.9979)^2*0.001*C$3^2</f>
        <v>1.3067802409038363</v>
      </c>
      <c r="E3">
        <f>C$3/$N$11*A$3</f>
        <v>4.0264865413716913E-6</v>
      </c>
      <c r="F3">
        <f t="shared" ref="F3:F23" si="0">1/Q$5</f>
        <v>1.0000000000000001E-9</v>
      </c>
      <c r="G3">
        <f>C$3/$N$11*B3</f>
        <v>0</v>
      </c>
      <c r="H3">
        <f>C$3*$P$10/4/$P$9</f>
        <v>3.7499999999999999E-3</v>
      </c>
      <c r="I3">
        <f>C$3*$P$12/4/$P$11</f>
        <v>0</v>
      </c>
      <c r="J3">
        <f t="shared" ref="J3:J23" si="1">1/N$7</f>
        <v>1.1389521640091116E-3</v>
      </c>
      <c r="K3">
        <f>SUM(E3:H3)+J$3</f>
        <v>4.8929796505504828E-3</v>
      </c>
      <c r="L3">
        <f>SUM(E3:G3)+I$3+J$3</f>
        <v>1.1429796505504832E-3</v>
      </c>
    </row>
    <row r="4" spans="1:17" x14ac:dyDescent="0.2">
      <c r="A4">
        <f>2*$O$5*($P$5/D$4*ASIN(SQRT(D$4/$P$5))-SQRT($P$5/D$4-1))</f>
        <v>1.8175346046719556E-6</v>
      </c>
      <c r="C4">
        <v>75</v>
      </c>
      <c r="D4">
        <f>9.39565/2/(2.9979)^2*0.001*C$4^2</f>
        <v>2.9402555420336314</v>
      </c>
      <c r="E4">
        <f>C$4/$N$11*A$4</f>
        <v>9.0876730233597784E-6</v>
      </c>
      <c r="F4">
        <f t="shared" si="0"/>
        <v>1.0000000000000001E-9</v>
      </c>
      <c r="G4">
        <f>C$4/$N$11*B4</f>
        <v>0</v>
      </c>
      <c r="H4">
        <f>C$4*$P$10/4/$P$9</f>
        <v>5.6249999999999998E-3</v>
      </c>
      <c r="I4">
        <f>C$4*$P$12/4/$P$11</f>
        <v>0</v>
      </c>
      <c r="J4">
        <f t="shared" si="1"/>
        <v>1.1389521640091116E-3</v>
      </c>
      <c r="K4">
        <f>SUM(E4:H4)+J$4</f>
        <v>6.7730408370324712E-3</v>
      </c>
      <c r="L4">
        <f>SUM(E4:G4)+I$4+J$4</f>
        <v>1.1480408370324712E-3</v>
      </c>
      <c r="N4" s="1" t="s">
        <v>7</v>
      </c>
      <c r="O4" t="s">
        <v>0</v>
      </c>
      <c r="P4" t="s">
        <v>1</v>
      </c>
      <c r="Q4" s="1" t="s">
        <v>2</v>
      </c>
    </row>
    <row r="5" spans="1:17" x14ac:dyDescent="0.2">
      <c r="A5">
        <f>2*$O$5*($P$5/D$5*ASIN(SQRT(D$5/$P$5))-SQRT($P$5/D$5-1))</f>
        <v>2.4340030475134892E-6</v>
      </c>
      <c r="C5">
        <v>100</v>
      </c>
      <c r="D5">
        <f>9.39565/2/(2.9979)^2*0.001*C$5^2</f>
        <v>5.2271209636153451</v>
      </c>
      <c r="E5">
        <f>C$5/$N$11*A$5</f>
        <v>1.6226686983423263E-5</v>
      </c>
      <c r="F5">
        <f t="shared" si="0"/>
        <v>1.0000000000000001E-9</v>
      </c>
      <c r="G5">
        <f>C$5/$N$11*B5</f>
        <v>0</v>
      </c>
      <c r="H5">
        <f>C$5*$P$10/4/$P$9</f>
        <v>7.4999999999999997E-3</v>
      </c>
      <c r="I5">
        <f>C$5*$P$12/4/$P$11</f>
        <v>0</v>
      </c>
      <c r="J5">
        <f t="shared" si="1"/>
        <v>1.1389521640091116E-3</v>
      </c>
      <c r="K5">
        <f>SUM(E5:H5)+J$5</f>
        <v>8.6551798509925341E-3</v>
      </c>
      <c r="L5">
        <f>SUM(E5:G5)+I$5+J$5</f>
        <v>1.1551798509925348E-3</v>
      </c>
      <c r="N5" s="1">
        <f>SQRT(2*160/938000000000000000)*30000000000</f>
        <v>554.10851584753209</v>
      </c>
      <c r="O5">
        <v>1.0000000000000001E-5</v>
      </c>
      <c r="P5">
        <v>160</v>
      </c>
      <c r="Q5">
        <v>1000000000</v>
      </c>
    </row>
    <row r="6" spans="1:17" x14ac:dyDescent="0.2">
      <c r="A6">
        <f>2*$O$5*($P$5/D$6*ASIN(SQRT(D$6/$P$5))-SQRT($P$5/D$6-1))</f>
        <v>3.0598883231297873E-6</v>
      </c>
      <c r="C6">
        <v>125</v>
      </c>
      <c r="D6">
        <f>9.39565/2/(2.9979)^2*0.001*C$6^2</f>
        <v>8.167376505648976</v>
      </c>
      <c r="E6">
        <f>C$6/$N$11*A$6</f>
        <v>2.5499069359414897E-5</v>
      </c>
      <c r="F6">
        <f t="shared" si="0"/>
        <v>1.0000000000000001E-9</v>
      </c>
      <c r="G6">
        <f>C$6/$N$11*B6</f>
        <v>0</v>
      </c>
      <c r="H6">
        <f>C$6*$P$10/4/$P$9</f>
        <v>9.3749999999999997E-3</v>
      </c>
      <c r="I6">
        <f>C$6*$P$12/4/$P$11</f>
        <v>0</v>
      </c>
      <c r="J6">
        <f t="shared" si="1"/>
        <v>1.1389521640091116E-3</v>
      </c>
      <c r="K6">
        <f>SUM(E6:H6)+J$6</f>
        <v>1.0539452233368527E-2</v>
      </c>
      <c r="L6">
        <f>SUM(E6:G6)+I$6+J$6</f>
        <v>1.1644522333685264E-3</v>
      </c>
      <c r="N6" s="1" t="s">
        <v>8</v>
      </c>
    </row>
    <row r="7" spans="1:17" x14ac:dyDescent="0.2">
      <c r="A7">
        <f>2*$O$5*($P$5/D$7*ASIN(SQRT(D$7/$P$5))-SQRT($P$5/D$7-1))</f>
        <v>3.6979549396715418E-6</v>
      </c>
      <c r="C7">
        <v>150</v>
      </c>
      <c r="D7">
        <f>9.39565/2/(2.9979)^2*0.001*C$7^2</f>
        <v>11.761022168134526</v>
      </c>
      <c r="E7">
        <f>C$7/$N$11*A$7</f>
        <v>3.6979549396715417E-5</v>
      </c>
      <c r="F7">
        <f t="shared" si="0"/>
        <v>1.0000000000000001E-9</v>
      </c>
      <c r="G7">
        <f>C$7/$N$11*B7</f>
        <v>0</v>
      </c>
      <c r="H7">
        <f>C$7*$P$10/4/$P$9</f>
        <v>1.125E-2</v>
      </c>
      <c r="I7">
        <f>C$7*$P$12/4/$P$11</f>
        <v>0</v>
      </c>
      <c r="J7">
        <f t="shared" si="1"/>
        <v>1.1389521640091116E-3</v>
      </c>
      <c r="K7">
        <f>SUM(E7:H7)+J$7</f>
        <v>1.2425932713405826E-2</v>
      </c>
      <c r="L7">
        <f>SUM(E7:G7)+I$7+J$7</f>
        <v>1.175932713405827E-3</v>
      </c>
      <c r="N7" s="1">
        <v>878</v>
      </c>
    </row>
    <row r="8" spans="1:17" x14ac:dyDescent="0.2">
      <c r="A8">
        <f>2*$O$5*($P$5/D$8*ASIN(SQRT(D$8/$P$5))-SQRT($P$5/D$8-1))</f>
        <v>4.351277429820666E-6</v>
      </c>
      <c r="C8">
        <v>175</v>
      </c>
      <c r="D8">
        <f>9.39565/2/(2.9979)^2*0.001*C$8^2</f>
        <v>16.008057951071994</v>
      </c>
      <c r="E8">
        <f>C$8/$N$11*A$8</f>
        <v>5.0764903347907766E-5</v>
      </c>
      <c r="F8">
        <f t="shared" si="0"/>
        <v>1.0000000000000001E-9</v>
      </c>
      <c r="G8">
        <f>C$8/$N$11*B8</f>
        <v>0</v>
      </c>
      <c r="H8">
        <f>C$8*$P$10/4/$P$9</f>
        <v>1.3125E-2</v>
      </c>
      <c r="I8">
        <f>C$8*$P$12/4/$P$11</f>
        <v>0</v>
      </c>
      <c r="J8">
        <f t="shared" si="1"/>
        <v>1.1389521640091116E-3</v>
      </c>
      <c r="K8">
        <f>SUM(E8:H8)+J$8</f>
        <v>1.431471806735702E-2</v>
      </c>
      <c r="L8">
        <f>SUM(E8:G8)+I$8+J$8</f>
        <v>1.1897180673570192E-3</v>
      </c>
      <c r="N8" s="1" t="s">
        <v>9</v>
      </c>
    </row>
    <row r="9" spans="1:17" x14ac:dyDescent="0.2">
      <c r="A9">
        <f>2*$O$5*($P$5/D$9*ASIN(SQRT(D$9/$P$5))-SQRT($P$5/D$9-1))</f>
        <v>5.023344470716254E-6</v>
      </c>
      <c r="C9">
        <v>200</v>
      </c>
      <c r="D9">
        <f>9.39565/2/(2.9979)^2*0.001*C$9^2</f>
        <v>20.90848385446138</v>
      </c>
      <c r="E9">
        <f>C$9/$N$11*A$9</f>
        <v>6.6977926276216718E-5</v>
      </c>
      <c r="F9">
        <f t="shared" si="0"/>
        <v>1.0000000000000001E-9</v>
      </c>
      <c r="G9">
        <f>C$9/$N$11*B9</f>
        <v>0</v>
      </c>
      <c r="H9">
        <f>C$9*$P$10/4/$P$9</f>
        <v>1.4999999999999999E-2</v>
      </c>
      <c r="I9">
        <f>C$9*$P$12/4/$P$11</f>
        <v>0</v>
      </c>
      <c r="J9">
        <f t="shared" si="1"/>
        <v>1.1389521640091116E-3</v>
      </c>
      <c r="K9">
        <f>SUM(E9:H9)+J$9</f>
        <v>1.6205931090285328E-2</v>
      </c>
      <c r="L9">
        <f>SUM(E9:G9)+I$9+J$9</f>
        <v>1.2059310902853282E-3</v>
      </c>
      <c r="N9" s="1">
        <v>100000</v>
      </c>
      <c r="O9" t="s">
        <v>3</v>
      </c>
      <c r="P9">
        <v>40000</v>
      </c>
    </row>
    <row r="10" spans="1:17" x14ac:dyDescent="0.2">
      <c r="A10">
        <f>2*$O$5*($P$5/D$10*ASIN(SQRT(D$10/$P$5))-SQRT($P$5/D$10-1))</f>
        <v>5.7181944971041084E-6</v>
      </c>
      <c r="C10">
        <v>225</v>
      </c>
      <c r="D10">
        <f>9.39565/2/(2.9979)^2*0.001*C$10^2</f>
        <v>26.462299878302684</v>
      </c>
      <c r="E10">
        <f>C$10/$N$11*A$10</f>
        <v>8.5772917456561628E-5</v>
      </c>
      <c r="F10">
        <f t="shared" si="0"/>
        <v>1.0000000000000001E-9</v>
      </c>
      <c r="G10">
        <f>C$10/$N$11*B10</f>
        <v>0</v>
      </c>
      <c r="H10">
        <f>C$10*$P$10/4/$P$9</f>
        <v>1.6875000000000001E-2</v>
      </c>
      <c r="I10">
        <f>C$10*$P$12/4/$P$11</f>
        <v>0</v>
      </c>
      <c r="J10">
        <f t="shared" si="1"/>
        <v>1.1389521640091116E-3</v>
      </c>
      <c r="K10">
        <f>SUM(E10:H10)+J$10</f>
        <v>1.8099726081465674E-2</v>
      </c>
      <c r="L10">
        <f>SUM(E10:G10)+I$10+J$10</f>
        <v>1.2247260814656732E-3</v>
      </c>
      <c r="N10" s="1" t="s">
        <v>10</v>
      </c>
      <c r="O10" t="s">
        <v>4</v>
      </c>
      <c r="P10">
        <v>12</v>
      </c>
    </row>
    <row r="11" spans="1:17" x14ac:dyDescent="0.2">
      <c r="A11">
        <f>2*$O$5*($P$5/D$11*ASIN(SQRT(D$11/$P$5))-SQRT($P$5/D$11-1))</f>
        <v>6.4405976925907025E-6</v>
      </c>
      <c r="C11">
        <v>250</v>
      </c>
      <c r="D11">
        <f>9.39565/2/(2.9979)^2*0.001*C$11^2</f>
        <v>32.669506022595904</v>
      </c>
      <c r="E11">
        <f>C$11/$N$11*A$11</f>
        <v>1.0734329487651171E-4</v>
      </c>
      <c r="F11">
        <f t="shared" si="0"/>
        <v>1.0000000000000001E-9</v>
      </c>
      <c r="G11">
        <f>C$11/$N$11*B11</f>
        <v>0</v>
      </c>
      <c r="H11">
        <f>C$11*$P$10/4/$P$9</f>
        <v>1.8749999999999999E-2</v>
      </c>
      <c r="I11">
        <f>C$11*$P$12/4/$P$11</f>
        <v>0</v>
      </c>
      <c r="J11">
        <f t="shared" si="1"/>
        <v>1.1389521640091116E-3</v>
      </c>
      <c r="K11">
        <f>SUM(E11:H11)+J$11</f>
        <v>1.9996296458885621E-2</v>
      </c>
      <c r="L11">
        <f>SUM(E11:G11)+I$11+J$11</f>
        <v>1.2462964588856233E-3</v>
      </c>
      <c r="N11" s="1">
        <v>15</v>
      </c>
      <c r="O11" t="s">
        <v>5</v>
      </c>
      <c r="P11">
        <v>20000</v>
      </c>
    </row>
    <row r="12" spans="1:17" x14ac:dyDescent="0.2">
      <c r="A12">
        <f>2*$O$5*($P$5/D$12*ASIN(SQRT(D$12/$P$5))-SQRT($P$5/D$12-1))</f>
        <v>7.1963074974746057E-6</v>
      </c>
      <c r="C12">
        <v>275</v>
      </c>
      <c r="D12">
        <f>9.39565/2/(2.9979)^2*0.001*C$12^2</f>
        <v>39.530102287341045</v>
      </c>
      <c r="E12">
        <f>C$12/$N$11*A$12</f>
        <v>1.3193230412036777E-4</v>
      </c>
      <c r="F12">
        <f t="shared" si="0"/>
        <v>1.0000000000000001E-9</v>
      </c>
      <c r="G12">
        <f>C$12/$N$11*B12</f>
        <v>0</v>
      </c>
      <c r="H12">
        <f>C$12*$P$10/4/$P$9</f>
        <v>2.0625000000000001E-2</v>
      </c>
      <c r="I12">
        <f>C$12*$P$12/4/$P$11</f>
        <v>0</v>
      </c>
      <c r="J12">
        <f t="shared" si="1"/>
        <v>1.1389521640091116E-3</v>
      </c>
      <c r="K12">
        <f>SUM(E12:H12)+J$12</f>
        <v>2.189588546812948E-2</v>
      </c>
      <c r="L12">
        <f>SUM(E12:G12)+I$12+J$12</f>
        <v>1.2708854681294794E-3</v>
      </c>
      <c r="N12" s="1" t="s">
        <v>0</v>
      </c>
      <c r="O12" t="s">
        <v>6</v>
      </c>
      <c r="P12">
        <v>0</v>
      </c>
    </row>
    <row r="13" spans="1:17" x14ac:dyDescent="0.2">
      <c r="A13">
        <f>2*$O$5*($P$5/D$13*ASIN(SQRT(D$13/$P$5))-SQRT($P$5/D$13-1))</f>
        <v>7.9924189429699021E-6</v>
      </c>
      <c r="C13">
        <v>300</v>
      </c>
      <c r="D13">
        <f>9.39565/2/(2.9979)^2*0.001*C$13^2</f>
        <v>47.044088672538102</v>
      </c>
      <c r="E13">
        <f>C$13/$N$11*A$13</f>
        <v>1.5984837885939804E-4</v>
      </c>
      <c r="F13">
        <f t="shared" si="0"/>
        <v>1.0000000000000001E-9</v>
      </c>
      <c r="G13">
        <f>C$13/$N$11*B13</f>
        <v>0</v>
      </c>
      <c r="H13">
        <f>C$13*$P$10/4/$P$9</f>
        <v>2.2499999999999999E-2</v>
      </c>
      <c r="I13">
        <f>C$13*$P$12/4/$P$11</f>
        <v>0</v>
      </c>
      <c r="J13">
        <f t="shared" si="1"/>
        <v>1.1389521640091116E-3</v>
      </c>
      <c r="K13">
        <f>SUM(E13:H13)+J$13</f>
        <v>2.3798801542868508E-2</v>
      </c>
      <c r="L13">
        <f>SUM(E13:G13)+I$13+J$13</f>
        <v>1.2988015428685095E-3</v>
      </c>
      <c r="N13" s="2">
        <v>8.0000000000000007E-5</v>
      </c>
    </row>
    <row r="14" spans="1:17" x14ac:dyDescent="0.2">
      <c r="A14">
        <f>2*$O$5*($P$5/D$14*ASIN(SQRT(D$14/$P$5))-SQRT($P$5/D$14-1))</f>
        <v>8.8378964376926877E-6</v>
      </c>
      <c r="C14">
        <v>325</v>
      </c>
      <c r="D14">
        <f>9.39565/2/(2.9979)^2*0.001*C$14^2</f>
        <v>55.211465178187076</v>
      </c>
      <c r="E14">
        <f>C$14/$N$11*A$14</f>
        <v>1.9148775615000825E-4</v>
      </c>
      <c r="F14">
        <f t="shared" si="0"/>
        <v>1.0000000000000001E-9</v>
      </c>
      <c r="G14">
        <f>C$14/$N$11*B14</f>
        <v>0</v>
      </c>
      <c r="H14">
        <f>C$14*$P$10/4/$P$9</f>
        <v>2.4375000000000001E-2</v>
      </c>
      <c r="I14">
        <f>C$14*$P$12/4/$P$11</f>
        <v>0</v>
      </c>
      <c r="J14">
        <f t="shared" si="1"/>
        <v>1.1389521640091116E-3</v>
      </c>
      <c r="K14">
        <f>SUM(E14:H14)+J$14</f>
        <v>2.5705440920159119E-2</v>
      </c>
      <c r="L14">
        <f>SUM(E14:G14)+I$14+J$14</f>
        <v>1.3304409201591199E-3</v>
      </c>
      <c r="N14" s="1" t="s">
        <v>11</v>
      </c>
    </row>
    <row r="15" spans="1:17" x14ac:dyDescent="0.2">
      <c r="A15">
        <f>2*$O$5*($P$5/D$15*ASIN(SQRT(D$15/$P$5))-SQRT($P$5/D$15-1))</f>
        <v>9.7443810759486798E-6</v>
      </c>
      <c r="C15">
        <v>350</v>
      </c>
      <c r="D15">
        <f>9.39565/2/(2.9979)^2*0.001*C$15^2</f>
        <v>64.032231804287974</v>
      </c>
      <c r="E15">
        <f>C$15/$N$11*A$15</f>
        <v>2.2736889177213585E-4</v>
      </c>
      <c r="F15">
        <f t="shared" si="0"/>
        <v>1.0000000000000001E-9</v>
      </c>
      <c r="G15">
        <f>C$15/$N$11*B15</f>
        <v>0</v>
      </c>
      <c r="H15">
        <f>C$15*$P$10/4/$P$9</f>
        <v>2.6249999999999999E-2</v>
      </c>
      <c r="I15">
        <f>C$15*$P$12/4/$P$11</f>
        <v>0</v>
      </c>
      <c r="J15">
        <f t="shared" si="1"/>
        <v>1.1389521640091116E-3</v>
      </c>
      <c r="K15">
        <f>SUM(E15:H15)+J$15</f>
        <v>2.7616322055781246E-2</v>
      </c>
      <c r="L15">
        <f>SUM(E15:G15)+I$15+J$15</f>
        <v>1.3663220557812474E-3</v>
      </c>
      <c r="N15" s="1">
        <v>20</v>
      </c>
    </row>
    <row r="16" spans="1:17" x14ac:dyDescent="0.2">
      <c r="A16">
        <f>2*$O$5*($P$5/D$16*ASIN(SQRT(D$16/$P$5))-SQRT($P$5/D$16-1))</f>
        <v>1.0727481743454624E-5</v>
      </c>
      <c r="C16">
        <v>375</v>
      </c>
      <c r="D16">
        <f>9.39565/2/(2.9979)^2*0.001*C$16^2</f>
        <v>73.506388550840782</v>
      </c>
      <c r="E16">
        <f>C$16/$N$11*A$16</f>
        <v>2.6818704358636561E-4</v>
      </c>
      <c r="F16">
        <f t="shared" si="0"/>
        <v>1.0000000000000001E-9</v>
      </c>
      <c r="G16">
        <f>C$16/$N$11*B16</f>
        <v>0</v>
      </c>
      <c r="H16">
        <f>C$16*$P$10/4/$P$9</f>
        <v>2.8125000000000001E-2</v>
      </c>
      <c r="I16">
        <f>C$16*$P$12/4/$P$11</f>
        <v>0</v>
      </c>
      <c r="J16">
        <f t="shared" si="1"/>
        <v>1.1389521640091116E-3</v>
      </c>
      <c r="K16">
        <f>SUM(E16:H16)+J$16</f>
        <v>2.9532140207595477E-2</v>
      </c>
      <c r="L16">
        <f>SUM(E16:G16)+I$16+J$16</f>
        <v>1.4071402075954771E-3</v>
      </c>
      <c r="N16" s="1" t="s">
        <v>12</v>
      </c>
    </row>
    <row r="17" spans="1:14" x14ac:dyDescent="0.2">
      <c r="A17">
        <f>2*$O$5*($P$5/D$17*ASIN(SQRT(D$17/$P$5))-SQRT($P$5/D$17-1))</f>
        <v>1.1808955078057183E-5</v>
      </c>
      <c r="C17">
        <v>400</v>
      </c>
      <c r="D17">
        <f>9.39565/2/(2.9979)^2*0.001*C$17^2</f>
        <v>83.633935417845521</v>
      </c>
      <c r="E17">
        <f>C$17/$N$11*A$17</f>
        <v>3.1490546874819156E-4</v>
      </c>
      <c r="F17">
        <f t="shared" si="0"/>
        <v>1.0000000000000001E-9</v>
      </c>
      <c r="G17">
        <f>C$17/$N$11*B17</f>
        <v>0</v>
      </c>
      <c r="H17">
        <f>C$17*$P$10/4/$P$9</f>
        <v>0.03</v>
      </c>
      <c r="I17">
        <f>C$17*$P$12/4/$P$11</f>
        <v>0</v>
      </c>
      <c r="J17">
        <f t="shared" si="1"/>
        <v>1.1389521640091116E-3</v>
      </c>
      <c r="K17">
        <f>SUM(E17:H17)+J$17</f>
        <v>3.1453858632757306E-2</v>
      </c>
      <c r="L17">
        <f>SUM(E17:G17)+I$17+J$17</f>
        <v>1.4538586327573031E-3</v>
      </c>
      <c r="N17" s="1">
        <v>25</v>
      </c>
    </row>
    <row r="18" spans="1:14" x14ac:dyDescent="0.2">
      <c r="A18">
        <f>2*$O$5*($P$5/D$18*ASIN(SQRT(D$18/$P$5))-SQRT($P$5/D$18-1))</f>
        <v>1.3020646941730802E-5</v>
      </c>
      <c r="C18">
        <v>425</v>
      </c>
      <c r="D18">
        <f>9.39565/2/(2.9979)^2*0.001*C$18^2</f>
        <v>94.414872405302162</v>
      </c>
      <c r="E18">
        <f>C$18/$N$11*A$18</f>
        <v>3.6891833001570604E-4</v>
      </c>
      <c r="F18">
        <f t="shared" si="0"/>
        <v>1.0000000000000001E-9</v>
      </c>
      <c r="G18">
        <f>C$18/$N$11*B28</f>
        <v>0</v>
      </c>
      <c r="H18">
        <f>C$18*$P$10/4/$P$9</f>
        <v>3.1875000000000001E-2</v>
      </c>
      <c r="I18">
        <f>C$18*$P$12/4/$P$11</f>
        <v>0</v>
      </c>
      <c r="J18">
        <f t="shared" si="1"/>
        <v>1.1389521640091116E-3</v>
      </c>
      <c r="K18">
        <f>SUM(E18:H18)+J$18</f>
        <v>3.3382871494024816E-2</v>
      </c>
      <c r="L18">
        <f>SUM(E18:G18)+I$18+J$18</f>
        <v>1.5078714940248176E-3</v>
      </c>
    </row>
    <row r="19" spans="1:14" x14ac:dyDescent="0.2">
      <c r="A19">
        <f>2*$O$5*($P$5/D$19*ASIN(SQRT(D$19/$P$5))-SQRT($P$5/D$19-1))</f>
        <v>1.4412289494392771E-5</v>
      </c>
      <c r="C19">
        <v>450</v>
      </c>
      <c r="D19">
        <f>9.39565/2/(2.9979)^2*0.001*C$19^2</f>
        <v>105.84919951321073</v>
      </c>
      <c r="E19">
        <f>C$19/$N$11*A$19</f>
        <v>4.3236868483178311E-4</v>
      </c>
      <c r="F19">
        <f t="shared" si="0"/>
        <v>1.0000000000000001E-9</v>
      </c>
      <c r="G19">
        <f>C$19/$N$11*B19</f>
        <v>0</v>
      </c>
      <c r="H19">
        <f>C$19*$P$10/4/$P$9</f>
        <v>3.3750000000000002E-2</v>
      </c>
      <c r="I19">
        <f>C$19*$P$12/4/$P$11</f>
        <v>0</v>
      </c>
      <c r="J19">
        <f t="shared" si="1"/>
        <v>1.1389521640091116E-3</v>
      </c>
      <c r="K19">
        <f>SUM(E19:H19)+J$29</f>
        <v>3.4182369684831786E-2</v>
      </c>
      <c r="L19">
        <f>SUM(E19:G19)+I$19+J$19</f>
        <v>1.5713218488408948E-3</v>
      </c>
    </row>
    <row r="20" spans="1:14" x14ac:dyDescent="0.2">
      <c r="A20">
        <f>2*$O$5*($P$5/D$20*ASIN(SQRT(D$20/$P$5))-SQRT($P$5/D$20-1))</f>
        <v>1.6068977148465602E-5</v>
      </c>
      <c r="C20">
        <v>475</v>
      </c>
      <c r="D20">
        <f>9.39565/2/(2.9979)^2*0.001*C$20^2</f>
        <v>117.93691674157121</v>
      </c>
      <c r="E20">
        <f>C$20/$N$11*A$20</f>
        <v>5.0885094303474408E-4</v>
      </c>
      <c r="F20">
        <f t="shared" si="0"/>
        <v>1.0000000000000001E-9</v>
      </c>
      <c r="G20">
        <f>C$20/$N$11*B20</f>
        <v>0</v>
      </c>
      <c r="H20">
        <f>C$20*$P$10/4/$P$9</f>
        <v>3.5624999999999997E-2</v>
      </c>
      <c r="I20">
        <f>C$20*$P$12/4/$P$11</f>
        <v>0</v>
      </c>
      <c r="J20">
        <f t="shared" si="1"/>
        <v>1.1389521640091116E-3</v>
      </c>
      <c r="K20">
        <f>SUM(E20:H20)+J$20</f>
        <v>3.7272804107043853E-2</v>
      </c>
      <c r="L20">
        <f>SUM(E20:G20)+I$20+J$20</f>
        <v>1.6478041070438557E-3</v>
      </c>
    </row>
    <row r="21" spans="1:14" x14ac:dyDescent="0.2">
      <c r="A21">
        <f>2*$O$5*($P$5/D$21*ASIN(SQRT(D$21/$P$5))-SQRT($P$5/D$21-1))</f>
        <v>1.8158460583609048E-5</v>
      </c>
      <c r="C21">
        <v>500</v>
      </c>
      <c r="D21">
        <f>9.39565/2/(2.9979)^2*0.001*C$21^2</f>
        <v>130.67802409038362</v>
      </c>
      <c r="E21">
        <f>C$21/$N$11*A$21</f>
        <v>6.0528201945363495E-4</v>
      </c>
      <c r="F21">
        <f t="shared" si="0"/>
        <v>1.0000000000000001E-9</v>
      </c>
      <c r="G21">
        <f>C$21/$N$11*B21</f>
        <v>0</v>
      </c>
      <c r="H21">
        <f>C$21*$P$10/4/$P$9</f>
        <v>3.7499999999999999E-2</v>
      </c>
      <c r="I21">
        <f>C$21*$P$12/4/$P$11</f>
        <v>0</v>
      </c>
      <c r="J21">
        <f t="shared" si="1"/>
        <v>1.1389521640091116E-3</v>
      </c>
      <c r="K21">
        <f>SUM(E21:H21)+J$21</f>
        <v>3.9244235183462747E-2</v>
      </c>
      <c r="L21">
        <f>SUM(E21:G21)+I$21+J$21</f>
        <v>1.7442351834627465E-3</v>
      </c>
    </row>
    <row r="22" spans="1:14" x14ac:dyDescent="0.2">
      <c r="A22">
        <f>2*$O$5*($P$5/D$22*ASIN(SQRT(D$22/$P$5))-SQRT($P$5/D$22-1))</f>
        <v>2.1109530275704705E-5</v>
      </c>
      <c r="C22">
        <v>525</v>
      </c>
      <c r="D22">
        <f>9.39565/2/(2.9979)^2*0.001*C$22^2</f>
        <v>144.07252155964792</v>
      </c>
      <c r="E22">
        <f>C$22/$N$11*A$22</f>
        <v>7.3883355964966466E-4</v>
      </c>
      <c r="F22">
        <f t="shared" si="0"/>
        <v>1.0000000000000001E-9</v>
      </c>
      <c r="G22">
        <f>C$22/$N$11*B22</f>
        <v>0</v>
      </c>
      <c r="H22">
        <f>C$22*$P$10/4/$P$9</f>
        <v>3.9375E-2</v>
      </c>
      <c r="I22">
        <f>C$22*$P$12/4/$P$11</f>
        <v>0</v>
      </c>
      <c r="J22">
        <f t="shared" si="1"/>
        <v>1.1389521640091116E-3</v>
      </c>
      <c r="K22">
        <f>SUM(E22:H22)+J$22</f>
        <v>4.1252786723658778E-2</v>
      </c>
      <c r="L22">
        <f>SUM(E22:G22)+I$22+J$22</f>
        <v>1.8777867236587763E-3</v>
      </c>
    </row>
    <row r="23" spans="1:14" x14ac:dyDescent="0.2">
      <c r="A23">
        <f>2*$O$5*($P$5/D$23*ASIN(SQRT(D$23/$P$5))-SQRT($P$5/D$23-1))</f>
        <v>2.7411014404228463E-5</v>
      </c>
      <c r="C23">
        <v>550</v>
      </c>
      <c r="D23">
        <f>9.39565/2/(2.9979)^2*0.001*C$23^2</f>
        <v>158.12040914936418</v>
      </c>
      <c r="E23">
        <f>C$23/$N$11*A$23</f>
        <v>1.0050705281550436E-3</v>
      </c>
      <c r="F23">
        <f t="shared" si="0"/>
        <v>1.0000000000000001E-9</v>
      </c>
      <c r="G23">
        <f>C$23/$N$11*B23</f>
        <v>0</v>
      </c>
      <c r="H23">
        <f>C$23*$P$10/4/$P$9</f>
        <v>4.1250000000000002E-2</v>
      </c>
      <c r="I23">
        <f>C$23*$P$12/4/$P$11</f>
        <v>0</v>
      </c>
      <c r="J23">
        <f t="shared" si="1"/>
        <v>1.1389521640091116E-3</v>
      </c>
      <c r="K23">
        <f>SUM(E23:H23)+J$23</f>
        <v>4.3394023692164156E-2</v>
      </c>
      <c r="L23">
        <f>SUM(E23:G23)+I$23+J$23</f>
        <v>2.1440236921641551E-3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2023-11-13T22:59:51Z</dcterms:created>
  <dcterms:modified xsi:type="dcterms:W3CDTF">2023-11-13T23:56:01Z</dcterms:modified>
</cp:coreProperties>
</file>