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cy\OneDrive\Documents\Projects\Data_Science\inventory\Revenue_analysis\"/>
    </mc:Choice>
  </mc:AlternateContent>
  <bookViews>
    <workbookView xWindow="0" yWindow="0" windowWidth="9108" windowHeight="4788" activeTab="2"/>
  </bookViews>
  <sheets>
    <sheet name="Sheet1" sheetId="1" r:id="rId1"/>
    <sheet name="Sheet2" sheetId="2" r:id="rId2"/>
    <sheet name="Sheet3" sheetId="3" r:id="rId3"/>
    <sheet name="Sheet5" sheetId="6" r:id="rId4"/>
    <sheet name="Sheet6" sheetId="7" r:id="rId5"/>
    <sheet name="Sheet8" sheetId="9" r:id="rId6"/>
    <sheet name="Sheet9" sheetId="10" r:id="rId7"/>
    <sheet name="Sheet10" sheetId="11" r:id="rId8"/>
    <sheet name="NORMAL_DIST" sheetId="5" r:id="rId9"/>
    <sheet name="Sheet4" sheetId="12" r:id="rId10"/>
    <sheet name="Sheet7" sheetId="13" r:id="rId11"/>
    <sheet name="Sheet11" sheetId="14" r:id="rId1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4" l="1" a="1"/>
  <c r="F22" i="14"/>
  <c r="J19" i="14"/>
  <c r="F19" i="14"/>
  <c r="G18" i="14"/>
  <c r="G17" i="14"/>
  <c r="F13" i="14"/>
  <c r="H11" i="14"/>
  <c r="H10" i="14"/>
  <c r="H9" i="14"/>
  <c r="F9" i="14"/>
  <c r="H8" i="14"/>
  <c r="F8" i="14"/>
  <c r="K34" i="5"/>
  <c r="I34" i="5"/>
  <c r="H33" i="5"/>
  <c r="K30" i="5"/>
  <c r="I30" i="5"/>
  <c r="H29" i="5"/>
  <c r="K26" i="5"/>
  <c r="I26" i="5"/>
  <c r="C26" i="5"/>
  <c r="C25" i="5"/>
  <c r="H24" i="5"/>
  <c r="C24" i="5"/>
  <c r="C23" i="5"/>
  <c r="C22" i="5"/>
  <c r="C21" i="5"/>
  <c r="C20" i="5"/>
  <c r="C19" i="5"/>
  <c r="C18" i="5"/>
  <c r="C17" i="5"/>
  <c r="C16" i="5"/>
  <c r="S15" i="5"/>
  <c r="R15" i="5"/>
  <c r="H15" i="5"/>
  <c r="C15" i="5"/>
  <c r="H14" i="5"/>
  <c r="C14" i="5"/>
  <c r="S13" i="5"/>
  <c r="R13" i="5"/>
  <c r="C13" i="5"/>
  <c r="C12" i="5"/>
  <c r="D11" i="5"/>
  <c r="C11" i="5"/>
  <c r="B11" i="5"/>
  <c r="R10" i="5"/>
  <c r="D10" i="5"/>
  <c r="C10" i="5"/>
  <c r="B10" i="5"/>
  <c r="I9" i="5"/>
  <c r="H9" i="5"/>
  <c r="D9" i="5"/>
  <c r="C9" i="5"/>
  <c r="B9" i="5"/>
  <c r="R8" i="5"/>
  <c r="I8" i="5"/>
  <c r="H8" i="5"/>
  <c r="D8" i="5"/>
  <c r="C8" i="5"/>
  <c r="B8" i="5"/>
  <c r="R7" i="5"/>
  <c r="D7" i="5"/>
  <c r="C7" i="5"/>
  <c r="B7" i="5"/>
  <c r="I6" i="5"/>
  <c r="H6" i="5"/>
  <c r="D6" i="5"/>
  <c r="C6" i="5"/>
  <c r="B6" i="5"/>
  <c r="I5" i="5"/>
  <c r="H5" i="5"/>
  <c r="D5" i="5"/>
  <c r="C5" i="5"/>
  <c r="B5" i="5"/>
  <c r="D4" i="5"/>
  <c r="C4" i="5"/>
  <c r="L82" i="2"/>
  <c r="K82" i="2"/>
  <c r="J82" i="2"/>
  <c r="I82" i="2"/>
  <c r="H82" i="2"/>
  <c r="G82" i="2"/>
  <c r="F82" i="2"/>
  <c r="E82" i="2"/>
  <c r="D82" i="2"/>
  <c r="C82" i="2"/>
  <c r="B82" i="2"/>
  <c r="L81" i="2"/>
  <c r="K81" i="2"/>
  <c r="J81" i="2"/>
  <c r="I81" i="2"/>
  <c r="H81" i="2"/>
  <c r="G81" i="2"/>
  <c r="F81" i="2"/>
  <c r="E81" i="2"/>
  <c r="D81" i="2"/>
  <c r="C81" i="2"/>
  <c r="B81" i="2"/>
  <c r="L80" i="2"/>
  <c r="K80" i="2"/>
  <c r="J80" i="2"/>
  <c r="I80" i="2"/>
  <c r="H80" i="2"/>
  <c r="G80" i="2"/>
  <c r="F80" i="2"/>
  <c r="E80" i="2"/>
  <c r="D80" i="2"/>
  <c r="C80" i="2"/>
  <c r="B80" i="2"/>
  <c r="L79" i="2"/>
  <c r="K79" i="2"/>
  <c r="J79" i="2"/>
  <c r="I79" i="2"/>
  <c r="H79" i="2"/>
  <c r="G79" i="2"/>
  <c r="F79" i="2"/>
  <c r="E79" i="2"/>
  <c r="D79" i="2"/>
  <c r="C79" i="2"/>
  <c r="B79" i="2"/>
  <c r="K11" i="1"/>
  <c r="J11" i="1"/>
  <c r="I11" i="1"/>
  <c r="H11" i="1"/>
  <c r="G11" i="1"/>
  <c r="F11" i="1"/>
  <c r="K10" i="1"/>
  <c r="J10" i="1"/>
  <c r="I10" i="1"/>
  <c r="H10" i="1"/>
  <c r="G10" i="1"/>
  <c r="F10" i="1"/>
  <c r="K9" i="1"/>
  <c r="J9" i="1"/>
  <c r="I9" i="1"/>
  <c r="H9" i="1"/>
  <c r="G9" i="1"/>
  <c r="F9" i="1"/>
  <c r="K8" i="1"/>
  <c r="J8" i="1"/>
  <c r="I8" i="1"/>
  <c r="H8" i="1"/>
  <c r="G8" i="1"/>
  <c r="F8" i="1"/>
  <c r="K7" i="1"/>
  <c r="J7" i="1"/>
  <c r="I7" i="1"/>
  <c r="H7" i="1"/>
  <c r="G7" i="1"/>
  <c r="F7" i="1"/>
  <c r="K6" i="1"/>
  <c r="J6" i="1"/>
  <c r="I6" i="1"/>
  <c r="H6" i="1"/>
  <c r="G6" i="1"/>
  <c r="F6" i="1"/>
  <c r="K5" i="1"/>
  <c r="J5" i="1"/>
  <c r="I5" i="1"/>
  <c r="H5" i="1"/>
  <c r="G5" i="1"/>
  <c r="F5" i="1"/>
  <c r="K4" i="1"/>
  <c r="J4" i="1"/>
  <c r="I4" i="1"/>
  <c r="H4" i="1"/>
  <c r="G4" i="1"/>
  <c r="F4" i="1"/>
  <c r="K3" i="1"/>
  <c r="J3" i="1"/>
  <c r="I3" i="1"/>
  <c r="H3" i="1"/>
  <c r="G3" i="1"/>
  <c r="F3" i="1"/>
  <c r="K2" i="1"/>
  <c r="J2" i="1"/>
  <c r="I2" i="1"/>
  <c r="H2" i="1"/>
  <c r="G2" i="1"/>
  <c r="F2" i="1"/>
</calcChain>
</file>

<file path=xl/comments1.xml><?xml version="1.0" encoding="utf-8"?>
<comments xmlns="http://schemas.openxmlformats.org/spreadsheetml/2006/main">
  <authors>
    <author>bency benson</author>
  </authors>
  <commentList>
    <comment ref="O3" authorId="0" shapeId="0">
      <text>
        <r>
          <rPr>
            <b/>
            <sz val="9"/>
            <rFont val="Tahoma"/>
            <charset val="134"/>
          </rPr>
          <t>bency benson:</t>
        </r>
        <r>
          <rPr>
            <sz val="9"/>
            <rFont val="Tahoma"/>
            <charset val="134"/>
          </rPr>
          <t xml:space="preserve">
I assummed the data represent population.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<sst xmlns="http://schemas.openxmlformats.org/spreadsheetml/2006/main" count="90" uniqueCount="69">
  <si>
    <t>Item</t>
  </si>
  <si>
    <t>qty</t>
  </si>
  <si>
    <t>cost</t>
  </si>
  <si>
    <t>sale</t>
  </si>
  <si>
    <t>profit</t>
  </si>
  <si>
    <t>total_profit</t>
  </si>
  <si>
    <t>total_cost</t>
  </si>
  <si>
    <t>total_sale</t>
  </si>
  <si>
    <t>profit_share</t>
  </si>
  <si>
    <t>cost share</t>
  </si>
  <si>
    <t>sale share</t>
  </si>
  <si>
    <t>Clear Tapes</t>
  </si>
  <si>
    <t>Branded Tapes</t>
  </si>
  <si>
    <t>A5 Envelopes</t>
  </si>
  <si>
    <t>A4 Envelopes</t>
  </si>
  <si>
    <t>Carton Boxes (Small)</t>
  </si>
  <si>
    <t>Carton Boxes (Medium)</t>
  </si>
  <si>
    <t>Carton Boxes (Large)</t>
  </si>
  <si>
    <t>Plastic Bags (Medium)</t>
  </si>
  <si>
    <t>90KGS Suck</t>
  </si>
  <si>
    <t>50KGS Suck</t>
  </si>
  <si>
    <t>G_Printers</t>
  </si>
  <si>
    <t>Clear_Tapes</t>
  </si>
  <si>
    <t>Branded_Tapes</t>
  </si>
  <si>
    <t>A5_Envelopes</t>
  </si>
  <si>
    <t>A4_Envelopes</t>
  </si>
  <si>
    <t>Carto_ Boxes_(Small)</t>
  </si>
  <si>
    <t>Carto_ Boxes_(Medium)</t>
  </si>
  <si>
    <t>Carton_Boxes_(Large)</t>
  </si>
  <si>
    <t>Plastic_Bags_(Medium)</t>
  </si>
  <si>
    <t>Plastic_Bags_(Large)</t>
  </si>
  <si>
    <t>50KGS_Suck</t>
  </si>
  <si>
    <t>summation</t>
  </si>
  <si>
    <t>mean</t>
  </si>
  <si>
    <t>standard deviation</t>
  </si>
  <si>
    <t>coefficient of variation</t>
  </si>
  <si>
    <t>Date</t>
  </si>
  <si>
    <t>Orders</t>
  </si>
  <si>
    <t>Bin</t>
  </si>
  <si>
    <t>Frequency</t>
  </si>
  <si>
    <t>More</t>
  </si>
  <si>
    <t>Cumulative %</t>
  </si>
  <si>
    <t>Probability of getting a certain number of orders</t>
  </si>
  <si>
    <t>freq</t>
  </si>
  <si>
    <t>standardized</t>
  </si>
  <si>
    <t>standardized_freq</t>
  </si>
  <si>
    <t>Original data</t>
  </si>
  <si>
    <t>Standardized data</t>
  </si>
  <si>
    <t>What are the chances that we get 350 orders daily next month?</t>
  </si>
  <si>
    <t>Maximum value</t>
  </si>
  <si>
    <t>Minimum value</t>
  </si>
  <si>
    <t>Expected orders</t>
  </si>
  <si>
    <t>Range</t>
  </si>
  <si>
    <t>Interval width</t>
  </si>
  <si>
    <t>standardize value</t>
  </si>
  <si>
    <t>percentage</t>
  </si>
  <si>
    <t>normal.s.dist</t>
  </si>
  <si>
    <t>Mean</t>
  </si>
  <si>
    <t>stdev</t>
  </si>
  <si>
    <t>norm.dist</t>
  </si>
  <si>
    <t>Confidence Interval</t>
  </si>
  <si>
    <t>What is the interval of orders to expect next month with a confidence of 99%</t>
  </si>
  <si>
    <t>alpha</t>
  </si>
  <si>
    <t>Confidence interval</t>
  </si>
  <si>
    <t xml:space="preserve">Orders between </t>
  </si>
  <si>
    <t xml:space="preserve">&amp; </t>
  </si>
  <si>
    <t>95% confidence</t>
  </si>
  <si>
    <t>&amp;</t>
  </si>
  <si>
    <t>90%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</si>
</sst>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 * #,##0.00_ ;_ * \-#,##0.00_ ;_ * &quot;-&quot;??_ ;_ @_ "/>
    <numFmt numFmtId="165" formatCode="0.0000"/>
    <numFmt numFmtId="166" formatCode="0_ "/>
    <numFmt numFmtId="167" formatCode="0.000_ "/>
    <numFmt numFmtId="168" formatCode="0.00_ "/>
  </numFmts>
  <fonts count="10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sz val="12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6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2" xfId="0" applyFont="1" applyFill="1" applyBorder="1"/>
    <xf numFmtId="0" fontId="0" fillId="2" borderId="3" xfId="0" applyFill="1" applyBorder="1"/>
    <xf numFmtId="165" fontId="0" fillId="2" borderId="0" xfId="0" applyNumberFormat="1" applyFill="1"/>
    <xf numFmtId="0" fontId="0" fillId="2" borderId="0" xfId="0" applyFont="1" applyFill="1"/>
    <xf numFmtId="166" fontId="0" fillId="2" borderId="0" xfId="0" applyNumberFormat="1" applyFill="1"/>
    <xf numFmtId="167" fontId="0" fillId="2" borderId="0" xfId="0" applyNumberFormat="1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0" xfId="0" applyFont="1" applyFill="1" applyBorder="1"/>
    <xf numFmtId="9" fontId="0" fillId="2" borderId="0" xfId="0" applyNumberFormat="1" applyFill="1" applyBorder="1"/>
    <xf numFmtId="0" fontId="0" fillId="2" borderId="8" xfId="0" applyFill="1" applyBorder="1"/>
    <xf numFmtId="0" fontId="0" fillId="2" borderId="4" xfId="0" applyFill="1" applyBorder="1"/>
    <xf numFmtId="0" fontId="1" fillId="2" borderId="0" xfId="0" applyFont="1" applyFill="1"/>
    <xf numFmtId="0" fontId="0" fillId="2" borderId="9" xfId="0" applyFill="1" applyBorder="1"/>
    <xf numFmtId="0" fontId="0" fillId="2" borderId="10" xfId="0" applyFill="1" applyBorder="1"/>
    <xf numFmtId="166" fontId="0" fillId="2" borderId="0" xfId="0" applyNumberFormat="1" applyFill="1" applyBorder="1"/>
    <xf numFmtId="0" fontId="0" fillId="2" borderId="11" xfId="0" applyFill="1" applyBorder="1"/>
    <xf numFmtId="9" fontId="0" fillId="2" borderId="0" xfId="2" applyFont="1" applyFill="1" applyBorder="1" applyAlignment="1"/>
    <xf numFmtId="0" fontId="2" fillId="0" borderId="12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4" xfId="0" applyFill="1" applyBorder="1" applyAlignment="1"/>
    <xf numFmtId="10" fontId="0" fillId="0" borderId="4" xfId="0" applyNumberFormat="1" applyFill="1" applyBorder="1" applyAlignment="1"/>
    <xf numFmtId="165" fontId="0" fillId="0" borderId="4" xfId="0" applyNumberFormat="1" applyFill="1" applyBorder="1" applyAlignment="1"/>
    <xf numFmtId="0" fontId="0" fillId="0" borderId="0" xfId="0" applyNumberFormat="1" applyFill="1" applyBorder="1" applyAlignment="1"/>
    <xf numFmtId="0" fontId="0" fillId="0" borderId="0" xfId="0" applyNumberFormat="1"/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NumberFormat="1" applyFill="1"/>
    <xf numFmtId="168" fontId="0" fillId="2" borderId="0" xfId="0" applyNumberFormat="1" applyFill="1"/>
    <xf numFmtId="9" fontId="0" fillId="0" borderId="0" xfId="2" applyFont="1" applyAlignment="1"/>
    <xf numFmtId="0" fontId="4" fillId="0" borderId="0" xfId="0" applyFont="1" applyFill="1" applyAlignment="1">
      <alignment vertical="center"/>
    </xf>
    <xf numFmtId="0" fontId="5" fillId="0" borderId="0" xfId="0" applyFont="1"/>
    <xf numFmtId="0" fontId="6" fillId="0" borderId="0" xfId="0" applyFont="1" applyFill="1" applyBorder="1" applyAlignment="1">
      <alignment vertical="center"/>
    </xf>
    <xf numFmtId="164" fontId="0" fillId="0" borderId="0" xfId="1" applyFont="1" applyAlignment="1"/>
    <xf numFmtId="14" fontId="0" fillId="0" borderId="0" xfId="0" applyNumberFormat="1"/>
    <xf numFmtId="0" fontId="1" fillId="2" borderId="4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6">
    <dxf>
      <fill>
        <patternFill patternType="none"/>
      </fill>
      <alignment vertical="center"/>
    </dxf>
    <dxf>
      <numFmt numFmtId="19" formatCode="m/d/yyyy"/>
      <fill>
        <patternFill patternType="none"/>
      </fill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u val="none"/>
        <sz val="12"/>
        <color theme="1"/>
        <name val="Calibri"/>
        <scheme val="none"/>
      </font>
      <fill>
        <patternFill patternType="none"/>
      </fill>
      <alignment vertical="center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Sheet6!$A$2:$A$10</c:f>
              <c:strCache>
                <c:ptCount val="9"/>
                <c:pt idx="0">
                  <c:v>156</c:v>
                </c:pt>
                <c:pt idx="1">
                  <c:v>235.1428571</c:v>
                </c:pt>
                <c:pt idx="2">
                  <c:v>314.2857143</c:v>
                </c:pt>
                <c:pt idx="3">
                  <c:v>393.4285714</c:v>
                </c:pt>
                <c:pt idx="4">
                  <c:v>472.5714286</c:v>
                </c:pt>
                <c:pt idx="5">
                  <c:v>551.7142857</c:v>
                </c:pt>
                <c:pt idx="6">
                  <c:v>630.8571429</c:v>
                </c:pt>
                <c:pt idx="7">
                  <c:v>710</c:v>
                </c:pt>
                <c:pt idx="8">
                  <c:v>More</c:v>
                </c:pt>
              </c:strCache>
            </c:strRef>
          </c:cat>
          <c:val>
            <c:numRef>
              <c:f>Sheet6!$B$2:$B$10</c:f>
              <c:numCache>
                <c:formatCode>General</c:formatCode>
                <c:ptCount val="9"/>
                <c:pt idx="0">
                  <c:v>1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67-414A-A07B-8B893CD3F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8249263"/>
        <c:axId val="1538243855"/>
      </c:barChart>
      <c:catAx>
        <c:axId val="153824926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243855"/>
        <c:crosses val="autoZero"/>
        <c:auto val="1"/>
        <c:lblAlgn val="ctr"/>
        <c:lblOffset val="100"/>
        <c:noMultiLvlLbl val="0"/>
      </c:catAx>
      <c:valAx>
        <c:axId val="1538243855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249263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Sheet8!$A$2:$A$10</c:f>
              <c:strCache>
                <c:ptCount val="9"/>
                <c:pt idx="0">
                  <c:v>-1.1011</c:v>
                </c:pt>
                <c:pt idx="1">
                  <c:v>-0.4804</c:v>
                </c:pt>
                <c:pt idx="2">
                  <c:v>0.1403</c:v>
                </c:pt>
                <c:pt idx="3">
                  <c:v>0.7611</c:v>
                </c:pt>
                <c:pt idx="4">
                  <c:v>1.3818</c:v>
                </c:pt>
                <c:pt idx="5">
                  <c:v>2.0025</c:v>
                </c:pt>
                <c:pt idx="6">
                  <c:v>2.6232</c:v>
                </c:pt>
                <c:pt idx="7">
                  <c:v>3.2439</c:v>
                </c:pt>
                <c:pt idx="8">
                  <c:v>More</c:v>
                </c:pt>
              </c:strCache>
            </c:strRef>
          </c:cat>
          <c:val>
            <c:numRef>
              <c:f>Sheet8!$B$2:$B$10</c:f>
              <c:numCache>
                <c:formatCode>General</c:formatCode>
                <c:ptCount val="9"/>
                <c:pt idx="0">
                  <c:v>1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75-4059-9CA9-0E9B46CD2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5621935"/>
        <c:axId val="1525618191"/>
      </c:barChart>
      <c:catAx>
        <c:axId val="152562193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618191"/>
        <c:crosses val="autoZero"/>
        <c:auto val="1"/>
        <c:lblAlgn val="ctr"/>
        <c:lblOffset val="100"/>
        <c:noMultiLvlLbl val="0"/>
      </c:catAx>
      <c:valAx>
        <c:axId val="1525618191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621935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Sheet9!$C$2:$C$10</c:f>
              <c:strCache>
                <c:ptCount val="9"/>
                <c:pt idx="0">
                  <c:v>-0.4804</c:v>
                </c:pt>
                <c:pt idx="1">
                  <c:v>0.1403</c:v>
                </c:pt>
                <c:pt idx="2">
                  <c:v>0.7611</c:v>
                </c:pt>
                <c:pt idx="3">
                  <c:v>1.3818</c:v>
                </c:pt>
                <c:pt idx="4">
                  <c:v>-1.1011</c:v>
                </c:pt>
                <c:pt idx="5">
                  <c:v>3.2439</c:v>
                </c:pt>
                <c:pt idx="6">
                  <c:v>2.0025</c:v>
                </c:pt>
                <c:pt idx="7">
                  <c:v>2.6232</c:v>
                </c:pt>
                <c:pt idx="8">
                  <c:v>More</c:v>
                </c:pt>
              </c:strCache>
            </c:strRef>
          </c:cat>
          <c:val>
            <c:numRef>
              <c:f>Sheet9!$D$2:$D$10</c:f>
              <c:numCache>
                <c:formatCode>General</c:formatCode>
                <c:ptCount val="9"/>
                <c:pt idx="0">
                  <c:v>9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1-4F95-ACE9-81779511E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8241359"/>
        <c:axId val="1538242191"/>
      </c:barChart>
      <c:catAx>
        <c:axId val="153824135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242191"/>
        <c:crosses val="autoZero"/>
        <c:auto val="1"/>
        <c:lblAlgn val="ctr"/>
        <c:lblOffset val="100"/>
        <c:noMultiLvlLbl val="0"/>
      </c:catAx>
      <c:valAx>
        <c:axId val="1538242191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241359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Sheet10!$A$2:$A$10</c:f>
              <c:strCache>
                <c:ptCount val="9"/>
                <c:pt idx="0">
                  <c:v>-1.1011</c:v>
                </c:pt>
                <c:pt idx="1">
                  <c:v>-0.4804</c:v>
                </c:pt>
                <c:pt idx="2">
                  <c:v>0.1403</c:v>
                </c:pt>
                <c:pt idx="3">
                  <c:v>0.7611</c:v>
                </c:pt>
                <c:pt idx="4">
                  <c:v>1.3818</c:v>
                </c:pt>
                <c:pt idx="5">
                  <c:v>2.0025</c:v>
                </c:pt>
                <c:pt idx="6">
                  <c:v>2.6232</c:v>
                </c:pt>
                <c:pt idx="7">
                  <c:v>3.2439</c:v>
                </c:pt>
                <c:pt idx="8">
                  <c:v>More</c:v>
                </c:pt>
              </c:strCache>
            </c:strRef>
          </c:cat>
          <c:val>
            <c:numRef>
              <c:f>Sheet10!$B$2:$B$10</c:f>
              <c:numCache>
                <c:formatCode>General</c:formatCode>
                <c:ptCount val="9"/>
                <c:pt idx="0">
                  <c:v>1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6-40EF-9C6F-48A9A4FEE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5236415"/>
        <c:axId val="1525233087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Sheet10!$A$2:$A$10</c:f>
              <c:strCache>
                <c:ptCount val="9"/>
                <c:pt idx="0">
                  <c:v>-1.1011</c:v>
                </c:pt>
                <c:pt idx="1">
                  <c:v>-0.4804</c:v>
                </c:pt>
                <c:pt idx="2">
                  <c:v>0.1403</c:v>
                </c:pt>
                <c:pt idx="3">
                  <c:v>0.7611</c:v>
                </c:pt>
                <c:pt idx="4">
                  <c:v>1.3818</c:v>
                </c:pt>
                <c:pt idx="5">
                  <c:v>2.0025</c:v>
                </c:pt>
                <c:pt idx="6">
                  <c:v>2.6232</c:v>
                </c:pt>
                <c:pt idx="7">
                  <c:v>3.2439</c:v>
                </c:pt>
                <c:pt idx="8">
                  <c:v>More</c:v>
                </c:pt>
              </c:strCache>
            </c:strRef>
          </c:cat>
          <c:val>
            <c:numRef>
              <c:f>Sheet10!$C$2:$C$10</c:f>
              <c:numCache>
                <c:formatCode>0.00%</c:formatCode>
                <c:ptCount val="9"/>
                <c:pt idx="0">
                  <c:v>4.3478260869565202E-2</c:v>
                </c:pt>
                <c:pt idx="1">
                  <c:v>0.434782608695652</c:v>
                </c:pt>
                <c:pt idx="2">
                  <c:v>0.65217391304347805</c:v>
                </c:pt>
                <c:pt idx="3">
                  <c:v>0.82608695652173902</c:v>
                </c:pt>
                <c:pt idx="4">
                  <c:v>0.95652173913043503</c:v>
                </c:pt>
                <c:pt idx="5">
                  <c:v>0.95652173913043503</c:v>
                </c:pt>
                <c:pt idx="6">
                  <c:v>0.95652173913043503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96-40EF-9C6F-48A9A4FEE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5202767"/>
        <c:axId val="1538245519"/>
      </c:lineChart>
      <c:catAx>
        <c:axId val="152523641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233087"/>
        <c:crosses val="autoZero"/>
        <c:auto val="1"/>
        <c:lblAlgn val="ctr"/>
        <c:lblOffset val="100"/>
        <c:noMultiLvlLbl val="0"/>
      </c:catAx>
      <c:valAx>
        <c:axId val="1525233087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236415"/>
        <c:crosses val="autoZero"/>
        <c:crossBetween val="between"/>
      </c:valAx>
      <c:catAx>
        <c:axId val="15252027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38245519"/>
        <c:crosses val="autoZero"/>
        <c:auto val="1"/>
        <c:lblAlgn val="ctr"/>
        <c:lblOffset val="100"/>
        <c:noMultiLvlLbl val="0"/>
      </c:catAx>
      <c:valAx>
        <c:axId val="153824551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202767"/>
        <c:crosses val="max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0</xdr:row>
      <xdr:rowOff>175260</xdr:rowOff>
    </xdr:from>
    <xdr:to>
      <xdr:col>11</xdr:col>
      <xdr:colOff>91440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0</xdr:row>
      <xdr:rowOff>175260</xdr:rowOff>
    </xdr:from>
    <xdr:to>
      <xdr:col>9</xdr:col>
      <xdr:colOff>259080</xdr:colOff>
      <xdr:row>10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259080</xdr:colOff>
      <xdr:row>0</xdr:row>
      <xdr:rowOff>175260</xdr:rowOff>
    </xdr:from>
    <xdr:to>
      <xdr:col>11</xdr:col>
      <xdr:colOff>259080</xdr:colOff>
      <xdr:row>10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0</xdr:row>
      <xdr:rowOff>175260</xdr:rowOff>
    </xdr:from>
    <xdr:to>
      <xdr:col>10</xdr:col>
      <xdr:colOff>259080</xdr:colOff>
      <xdr:row>10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K11" totalsRowShown="0">
  <tableColumns count="11">
    <tableColumn id="1" name="Item" dataDxfId="5"/>
    <tableColumn id="2" name="qty"/>
    <tableColumn id="3" name="cost"/>
    <tableColumn id="4" name="sale"/>
    <tableColumn id="5" name="profit"/>
    <tableColumn id="6" name="total_profit">
      <calculatedColumnFormula>E2*B2</calculatedColumnFormula>
    </tableColumn>
    <tableColumn id="7" name="total_cost">
      <calculatedColumnFormula>C2*B2</calculatedColumnFormula>
    </tableColumn>
    <tableColumn id="8" name="total_sale">
      <calculatedColumnFormula>D2*B2</calculatedColumnFormula>
    </tableColumn>
    <tableColumn id="9" name="profit_share" dataDxfId="4">
      <calculatedColumnFormula>E2/(SUM(C2:E2))</calculatedColumnFormula>
    </tableColumn>
    <tableColumn id="10" name="cost share" dataDxfId="3">
      <calculatedColumnFormula>C2/(SUM(C2:E2))</calculatedColumnFormula>
    </tableColumn>
    <tableColumn id="11" name="sale share" dataDxfId="2">
      <calculatedColumnFormula>D2/(SUM(C2:E2))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B26" totalsRowShown="0">
  <tableColumns count="2">
    <tableColumn id="1" name="Date" dataDxfId="1"/>
    <tableColumn id="2" name="Ord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22" sqref="F22"/>
    </sheetView>
  </sheetViews>
  <sheetFormatPr defaultColWidth="9" defaultRowHeight="14.4"/>
  <cols>
    <col min="1" max="1" width="25.44140625" customWidth="1"/>
    <col min="2" max="2" width="5.6640625" customWidth="1"/>
    <col min="3" max="3" width="6.21875" customWidth="1"/>
    <col min="4" max="4" width="5.88671875" customWidth="1"/>
    <col min="5" max="5" width="7.33203125" customWidth="1"/>
    <col min="6" max="6" width="13.6640625" customWidth="1"/>
    <col min="7" max="7" width="12.44140625" customWidth="1"/>
    <col min="8" max="8" width="12" customWidth="1"/>
    <col min="9" max="9" width="15.5546875" style="37" customWidth="1"/>
    <col min="10" max="10" width="12.88671875" style="37"/>
    <col min="11" max="11" width="9" style="37"/>
  </cols>
  <sheetData>
    <row r="1" spans="1:11" ht="15.6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9" t="s">
        <v>6</v>
      </c>
      <c r="H1" s="39" t="s">
        <v>7</v>
      </c>
      <c r="I1" s="41" t="s">
        <v>8</v>
      </c>
      <c r="J1" s="41" t="s">
        <v>9</v>
      </c>
      <c r="K1" s="41" t="s">
        <v>10</v>
      </c>
    </row>
    <row r="2" spans="1:11" ht="15.6">
      <c r="A2" s="40" t="s">
        <v>11</v>
      </c>
      <c r="B2">
        <v>47</v>
      </c>
      <c r="C2">
        <v>90</v>
      </c>
      <c r="D2">
        <v>99</v>
      </c>
      <c r="E2">
        <v>9</v>
      </c>
      <c r="F2">
        <f t="shared" ref="F2:F11" si="0">E2*B2</f>
        <v>423</v>
      </c>
      <c r="G2">
        <f t="shared" ref="G2:G11" si="1">C2*B2</f>
        <v>4230</v>
      </c>
      <c r="H2">
        <f t="shared" ref="H2:H11" si="2">D2*B2</f>
        <v>4653</v>
      </c>
      <c r="I2" s="41">
        <f t="shared" ref="I2:I11" si="3">E2/(SUM(C2:E2))</f>
        <v>4.5454545454545497E-2</v>
      </c>
      <c r="J2" s="41">
        <f t="shared" ref="J2:J11" si="4">C2/(SUM(C2:E2))</f>
        <v>0.45454545454545497</v>
      </c>
      <c r="K2" s="41">
        <f t="shared" ref="K2:K11" si="5">D2/(SUM(C2:E2))</f>
        <v>0.5</v>
      </c>
    </row>
    <row r="3" spans="1:11" ht="15.6">
      <c r="A3" s="40" t="s">
        <v>12</v>
      </c>
      <c r="B3">
        <v>2</v>
      </c>
      <c r="C3">
        <v>200</v>
      </c>
      <c r="D3">
        <v>220</v>
      </c>
      <c r="E3">
        <v>20</v>
      </c>
      <c r="F3">
        <f t="shared" si="0"/>
        <v>40</v>
      </c>
      <c r="G3">
        <f t="shared" si="1"/>
        <v>400</v>
      </c>
      <c r="H3">
        <f t="shared" si="2"/>
        <v>440</v>
      </c>
      <c r="I3" s="41">
        <f t="shared" si="3"/>
        <v>4.5454545454545497E-2</v>
      </c>
      <c r="J3" s="41">
        <f t="shared" si="4"/>
        <v>0.45454545454545497</v>
      </c>
      <c r="K3" s="41">
        <f t="shared" si="5"/>
        <v>0.5</v>
      </c>
    </row>
    <row r="4" spans="1:11" ht="15.6">
      <c r="A4" s="40" t="s">
        <v>13</v>
      </c>
      <c r="B4">
        <v>325</v>
      </c>
      <c r="C4">
        <v>3</v>
      </c>
      <c r="D4">
        <v>3</v>
      </c>
      <c r="E4">
        <v>0</v>
      </c>
      <c r="F4">
        <f t="shared" si="0"/>
        <v>0</v>
      </c>
      <c r="G4">
        <f t="shared" si="1"/>
        <v>975</v>
      </c>
      <c r="H4">
        <f t="shared" si="2"/>
        <v>975</v>
      </c>
      <c r="I4" s="41">
        <f t="shared" si="3"/>
        <v>0</v>
      </c>
      <c r="J4" s="41">
        <f t="shared" si="4"/>
        <v>0.5</v>
      </c>
      <c r="K4" s="41">
        <f t="shared" si="5"/>
        <v>0.5</v>
      </c>
    </row>
    <row r="5" spans="1:11" ht="15.6">
      <c r="A5" s="40" t="s">
        <v>14</v>
      </c>
      <c r="B5">
        <v>292</v>
      </c>
      <c r="C5">
        <v>4</v>
      </c>
      <c r="D5">
        <v>4</v>
      </c>
      <c r="E5">
        <v>0</v>
      </c>
      <c r="F5">
        <f t="shared" si="0"/>
        <v>0</v>
      </c>
      <c r="G5">
        <f t="shared" si="1"/>
        <v>1168</v>
      </c>
      <c r="H5">
        <f t="shared" si="2"/>
        <v>1168</v>
      </c>
      <c r="I5" s="41">
        <f t="shared" si="3"/>
        <v>0</v>
      </c>
      <c r="J5" s="41">
        <f t="shared" si="4"/>
        <v>0.5</v>
      </c>
      <c r="K5" s="41">
        <f t="shared" si="5"/>
        <v>0.5</v>
      </c>
    </row>
    <row r="6" spans="1:11" ht="15.6">
      <c r="A6" s="40" t="s">
        <v>15</v>
      </c>
      <c r="B6">
        <v>54</v>
      </c>
      <c r="C6">
        <v>18</v>
      </c>
      <c r="D6">
        <v>20</v>
      </c>
      <c r="E6">
        <v>2</v>
      </c>
      <c r="F6">
        <f t="shared" si="0"/>
        <v>108</v>
      </c>
      <c r="G6">
        <f t="shared" si="1"/>
        <v>972</v>
      </c>
      <c r="H6">
        <f t="shared" si="2"/>
        <v>1080</v>
      </c>
      <c r="I6" s="41">
        <f t="shared" si="3"/>
        <v>0.05</v>
      </c>
      <c r="J6" s="41">
        <f t="shared" si="4"/>
        <v>0.45</v>
      </c>
      <c r="K6" s="41">
        <f t="shared" si="5"/>
        <v>0.5</v>
      </c>
    </row>
    <row r="7" spans="1:11" ht="15.6">
      <c r="A7" s="40" t="s">
        <v>16</v>
      </c>
      <c r="B7">
        <v>72</v>
      </c>
      <c r="C7">
        <v>36</v>
      </c>
      <c r="D7">
        <v>40</v>
      </c>
      <c r="E7">
        <v>4</v>
      </c>
      <c r="F7">
        <f t="shared" si="0"/>
        <v>288</v>
      </c>
      <c r="G7">
        <f t="shared" si="1"/>
        <v>2592</v>
      </c>
      <c r="H7">
        <f t="shared" si="2"/>
        <v>2880</v>
      </c>
      <c r="I7" s="41">
        <f t="shared" si="3"/>
        <v>0.05</v>
      </c>
      <c r="J7" s="41">
        <f t="shared" si="4"/>
        <v>0.45</v>
      </c>
      <c r="K7" s="41">
        <f t="shared" si="5"/>
        <v>0.5</v>
      </c>
    </row>
    <row r="8" spans="1:11" ht="15.6">
      <c r="A8" s="40" t="s">
        <v>17</v>
      </c>
      <c r="B8">
        <v>31</v>
      </c>
      <c r="C8">
        <v>66</v>
      </c>
      <c r="D8">
        <v>72</v>
      </c>
      <c r="E8">
        <v>6</v>
      </c>
      <c r="F8">
        <f t="shared" si="0"/>
        <v>186</v>
      </c>
      <c r="G8">
        <f t="shared" si="1"/>
        <v>2046</v>
      </c>
      <c r="H8">
        <f t="shared" si="2"/>
        <v>2232</v>
      </c>
      <c r="I8" s="41">
        <f t="shared" si="3"/>
        <v>4.1666666666666699E-2</v>
      </c>
      <c r="J8" s="41">
        <f t="shared" si="4"/>
        <v>0.45833333333333298</v>
      </c>
      <c r="K8" s="41">
        <f t="shared" si="5"/>
        <v>0.5</v>
      </c>
    </row>
    <row r="9" spans="1:11" ht="15.6">
      <c r="A9" s="40" t="s">
        <v>18</v>
      </c>
      <c r="B9">
        <v>4203</v>
      </c>
      <c r="C9">
        <v>12</v>
      </c>
      <c r="D9">
        <v>13</v>
      </c>
      <c r="E9">
        <v>1</v>
      </c>
      <c r="F9">
        <f t="shared" si="0"/>
        <v>4203</v>
      </c>
      <c r="G9">
        <f t="shared" si="1"/>
        <v>50436</v>
      </c>
      <c r="H9">
        <f t="shared" si="2"/>
        <v>54639</v>
      </c>
      <c r="I9" s="41">
        <f t="shared" si="3"/>
        <v>3.8461538461538498E-2</v>
      </c>
      <c r="J9" s="41">
        <f t="shared" si="4"/>
        <v>0.46153846153846201</v>
      </c>
      <c r="K9" s="41">
        <f t="shared" si="5"/>
        <v>0.5</v>
      </c>
    </row>
    <row r="10" spans="1:11" ht="15.6">
      <c r="A10" s="40" t="s">
        <v>19</v>
      </c>
      <c r="B10">
        <v>43</v>
      </c>
      <c r="C10">
        <v>25</v>
      </c>
      <c r="D10">
        <v>33</v>
      </c>
      <c r="E10">
        <v>8</v>
      </c>
      <c r="F10">
        <f t="shared" si="0"/>
        <v>344</v>
      </c>
      <c r="G10">
        <f t="shared" si="1"/>
        <v>1075</v>
      </c>
      <c r="H10">
        <f t="shared" si="2"/>
        <v>1419</v>
      </c>
      <c r="I10" s="41">
        <f t="shared" si="3"/>
        <v>0.12121212121212099</v>
      </c>
      <c r="J10" s="41">
        <f t="shared" si="4"/>
        <v>0.37878787878787901</v>
      </c>
      <c r="K10" s="41">
        <f t="shared" si="5"/>
        <v>0.5</v>
      </c>
    </row>
    <row r="11" spans="1:11" ht="15.6">
      <c r="A11" s="40" t="s">
        <v>20</v>
      </c>
      <c r="B11">
        <v>510</v>
      </c>
      <c r="C11">
        <v>18</v>
      </c>
      <c r="D11">
        <v>25</v>
      </c>
      <c r="E11">
        <v>7</v>
      </c>
      <c r="F11">
        <f t="shared" si="0"/>
        <v>3570</v>
      </c>
      <c r="G11">
        <f t="shared" si="1"/>
        <v>9180</v>
      </c>
      <c r="H11">
        <f t="shared" si="2"/>
        <v>12750</v>
      </c>
      <c r="I11" s="41">
        <f t="shared" si="3"/>
        <v>0.14000000000000001</v>
      </c>
      <c r="J11" s="41">
        <f t="shared" si="4"/>
        <v>0.36</v>
      </c>
      <c r="K11" s="41">
        <f t="shared" si="5"/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>
      <pane ySplit="1" topLeftCell="A53" activePane="bottomLeft" state="frozen"/>
      <selection pane="bottomLeft" activeCell="E79" sqref="E79"/>
    </sheetView>
  </sheetViews>
  <sheetFormatPr defaultColWidth="8.88671875" defaultRowHeight="14.4"/>
  <cols>
    <col min="1" max="1" width="20.88671875" style="1" customWidth="1"/>
    <col min="2" max="9" width="15.21875" style="1"/>
    <col min="10" max="10" width="17.5546875" style="1"/>
    <col min="11" max="12" width="15.21875" style="1"/>
    <col min="13" max="16384" width="8.88671875" style="1"/>
  </cols>
  <sheetData>
    <row r="1" spans="2:12">
      <c r="B1" s="34" t="s">
        <v>21</v>
      </c>
      <c r="C1" s="34" t="s">
        <v>22</v>
      </c>
      <c r="D1" s="34" t="s">
        <v>23</v>
      </c>
      <c r="E1" s="34" t="s">
        <v>24</v>
      </c>
      <c r="F1" s="34" t="s">
        <v>25</v>
      </c>
      <c r="G1" s="34" t="s">
        <v>26</v>
      </c>
      <c r="H1" s="34" t="s">
        <v>27</v>
      </c>
      <c r="I1" s="34" t="s">
        <v>28</v>
      </c>
      <c r="J1" s="34" t="s">
        <v>29</v>
      </c>
      <c r="K1" s="34" t="s">
        <v>30</v>
      </c>
      <c r="L1" s="34" t="s">
        <v>31</v>
      </c>
    </row>
    <row r="2" spans="2:12">
      <c r="B2" s="34">
        <v>0</v>
      </c>
      <c r="C2" s="34">
        <v>2</v>
      </c>
      <c r="D2" s="34">
        <v>0</v>
      </c>
      <c r="E2" s="34">
        <v>10</v>
      </c>
      <c r="F2" s="34">
        <v>13</v>
      </c>
      <c r="G2" s="34">
        <v>16</v>
      </c>
      <c r="H2" s="34">
        <v>29</v>
      </c>
      <c r="I2" s="34">
        <v>0</v>
      </c>
      <c r="J2" s="34">
        <v>326</v>
      </c>
      <c r="K2" s="34">
        <v>0</v>
      </c>
      <c r="L2" s="34">
        <v>21</v>
      </c>
    </row>
    <row r="3" spans="2:12">
      <c r="B3" s="34">
        <v>0</v>
      </c>
      <c r="C3" s="34">
        <v>0</v>
      </c>
      <c r="D3" s="34">
        <v>0</v>
      </c>
      <c r="E3" s="34">
        <v>2</v>
      </c>
      <c r="F3" s="34">
        <v>7</v>
      </c>
      <c r="G3" s="34">
        <v>2</v>
      </c>
      <c r="H3" s="34">
        <v>1</v>
      </c>
      <c r="I3" s="34">
        <v>1</v>
      </c>
      <c r="J3" s="34">
        <v>79</v>
      </c>
      <c r="K3" s="34">
        <v>2</v>
      </c>
      <c r="L3" s="34">
        <v>2</v>
      </c>
    </row>
    <row r="4" spans="2:12">
      <c r="B4" s="34">
        <v>1</v>
      </c>
      <c r="C4" s="34">
        <v>0</v>
      </c>
      <c r="D4" s="34">
        <v>0</v>
      </c>
      <c r="E4" s="34">
        <v>12</v>
      </c>
      <c r="F4" s="34">
        <v>6</v>
      </c>
      <c r="G4" s="34">
        <v>3</v>
      </c>
      <c r="H4" s="34">
        <v>2</v>
      </c>
      <c r="I4" s="34">
        <v>1</v>
      </c>
      <c r="J4" s="34">
        <v>196</v>
      </c>
      <c r="K4" s="34">
        <v>1</v>
      </c>
      <c r="L4" s="34">
        <v>20</v>
      </c>
    </row>
    <row r="5" spans="2:12">
      <c r="B5" s="34">
        <v>1</v>
      </c>
      <c r="C5" s="34">
        <v>0</v>
      </c>
      <c r="D5" s="34">
        <v>0</v>
      </c>
      <c r="E5" s="34">
        <v>1</v>
      </c>
      <c r="F5" s="34">
        <v>4</v>
      </c>
      <c r="G5" s="34">
        <v>2</v>
      </c>
      <c r="H5" s="34">
        <v>2</v>
      </c>
      <c r="I5" s="34">
        <v>0</v>
      </c>
      <c r="J5" s="34">
        <v>200</v>
      </c>
      <c r="K5" s="34">
        <v>0</v>
      </c>
      <c r="L5" s="34">
        <v>27</v>
      </c>
    </row>
    <row r="6" spans="2:12">
      <c r="B6" s="34">
        <v>1</v>
      </c>
      <c r="C6" s="34">
        <v>0</v>
      </c>
      <c r="D6" s="34">
        <v>0</v>
      </c>
      <c r="E6" s="34">
        <v>1</v>
      </c>
      <c r="F6" s="34">
        <v>3</v>
      </c>
      <c r="G6" s="34">
        <v>2</v>
      </c>
      <c r="H6" s="34">
        <v>2</v>
      </c>
      <c r="I6" s="34">
        <v>2</v>
      </c>
      <c r="J6" s="34">
        <v>155</v>
      </c>
      <c r="K6" s="34">
        <v>10</v>
      </c>
      <c r="L6" s="34">
        <v>6</v>
      </c>
    </row>
    <row r="7" spans="2:12">
      <c r="B7" s="34">
        <v>0</v>
      </c>
      <c r="C7" s="34">
        <v>0</v>
      </c>
      <c r="D7" s="34">
        <v>0</v>
      </c>
      <c r="E7" s="34">
        <v>3</v>
      </c>
      <c r="F7" s="34">
        <v>10</v>
      </c>
      <c r="G7" s="34">
        <v>10</v>
      </c>
      <c r="H7" s="34">
        <v>0</v>
      </c>
      <c r="I7" s="34">
        <v>0</v>
      </c>
      <c r="J7" s="34">
        <v>105</v>
      </c>
      <c r="K7" s="34">
        <v>0</v>
      </c>
      <c r="L7" s="34">
        <v>38</v>
      </c>
    </row>
    <row r="8" spans="2:12">
      <c r="B8" s="34">
        <v>0</v>
      </c>
      <c r="C8" s="34">
        <v>3</v>
      </c>
      <c r="D8" s="34">
        <v>0</v>
      </c>
      <c r="E8" s="34">
        <v>7</v>
      </c>
      <c r="F8" s="34">
        <v>5</v>
      </c>
      <c r="G8" s="34">
        <v>3</v>
      </c>
      <c r="H8" s="34">
        <v>2</v>
      </c>
      <c r="I8" s="34">
        <v>1</v>
      </c>
      <c r="J8" s="34">
        <v>169</v>
      </c>
      <c r="K8" s="34">
        <v>12</v>
      </c>
      <c r="L8" s="34">
        <v>19</v>
      </c>
    </row>
    <row r="9" spans="2:12">
      <c r="B9" s="34">
        <v>0</v>
      </c>
      <c r="C9" s="34">
        <v>0</v>
      </c>
      <c r="D9" s="34">
        <v>0</v>
      </c>
      <c r="E9" s="34">
        <v>0</v>
      </c>
      <c r="F9" s="34">
        <v>7</v>
      </c>
      <c r="G9" s="34">
        <v>0</v>
      </c>
      <c r="H9" s="34">
        <v>0</v>
      </c>
      <c r="I9" s="34">
        <v>1</v>
      </c>
      <c r="J9" s="34">
        <v>47</v>
      </c>
      <c r="K9" s="34">
        <v>2</v>
      </c>
      <c r="L9" s="34">
        <v>2</v>
      </c>
    </row>
    <row r="10" spans="2:12">
      <c r="B10" s="34">
        <v>1</v>
      </c>
      <c r="C10" s="34">
        <v>3</v>
      </c>
      <c r="D10" s="34">
        <v>0</v>
      </c>
      <c r="E10" s="34">
        <v>7</v>
      </c>
      <c r="F10" s="34">
        <v>9</v>
      </c>
      <c r="G10" s="34">
        <v>4</v>
      </c>
      <c r="H10" s="34">
        <v>4</v>
      </c>
      <c r="I10" s="34">
        <v>2</v>
      </c>
      <c r="J10" s="34">
        <v>197</v>
      </c>
      <c r="K10" s="34">
        <v>12</v>
      </c>
      <c r="L10" s="34">
        <v>6</v>
      </c>
    </row>
    <row r="11" spans="2:12">
      <c r="B11" s="34">
        <v>0</v>
      </c>
      <c r="C11" s="34">
        <v>0</v>
      </c>
      <c r="D11" s="34">
        <v>0</v>
      </c>
      <c r="E11" s="34">
        <v>3</v>
      </c>
      <c r="F11" s="34">
        <v>0</v>
      </c>
      <c r="G11" s="34">
        <v>4</v>
      </c>
      <c r="H11" s="34">
        <v>2</v>
      </c>
      <c r="I11" s="34">
        <v>1</v>
      </c>
      <c r="J11" s="34">
        <v>81</v>
      </c>
      <c r="K11" s="34">
        <v>14</v>
      </c>
      <c r="L11" s="34">
        <v>6</v>
      </c>
    </row>
    <row r="12" spans="2:12">
      <c r="B12" s="34">
        <v>1</v>
      </c>
      <c r="C12" s="34">
        <v>1</v>
      </c>
      <c r="D12" s="34">
        <v>0</v>
      </c>
      <c r="E12" s="34">
        <v>1</v>
      </c>
      <c r="F12" s="34">
        <v>1</v>
      </c>
      <c r="G12" s="34">
        <v>2</v>
      </c>
      <c r="H12" s="34">
        <v>1</v>
      </c>
      <c r="I12" s="34">
        <v>1</v>
      </c>
      <c r="J12" s="34">
        <v>164</v>
      </c>
      <c r="K12" s="34">
        <v>0</v>
      </c>
      <c r="L12" s="34">
        <v>2</v>
      </c>
    </row>
    <row r="13" spans="2:12">
      <c r="B13" s="34">
        <v>0</v>
      </c>
      <c r="C13" s="34">
        <v>0</v>
      </c>
      <c r="D13" s="34">
        <v>0</v>
      </c>
      <c r="E13" s="34">
        <v>5</v>
      </c>
      <c r="F13" s="34">
        <v>2</v>
      </c>
      <c r="G13" s="34">
        <v>1</v>
      </c>
      <c r="H13" s="34">
        <v>0</v>
      </c>
      <c r="I13" s="34">
        <v>1</v>
      </c>
      <c r="J13" s="34">
        <v>0</v>
      </c>
      <c r="K13" s="34">
        <v>79</v>
      </c>
      <c r="L13" s="34">
        <v>0</v>
      </c>
    </row>
    <row r="14" spans="2:12">
      <c r="B14" s="34">
        <v>0</v>
      </c>
      <c r="C14" s="34">
        <v>0</v>
      </c>
      <c r="D14" s="34">
        <v>0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79</v>
      </c>
      <c r="K14" s="34">
        <v>4</v>
      </c>
      <c r="L14" s="34">
        <v>0</v>
      </c>
    </row>
    <row r="15" spans="2:12">
      <c r="B15" s="34">
        <v>1</v>
      </c>
      <c r="C15" s="34">
        <v>5</v>
      </c>
      <c r="D15" s="34">
        <v>0</v>
      </c>
      <c r="E15" s="34">
        <v>1</v>
      </c>
      <c r="F15" s="34">
        <v>0</v>
      </c>
      <c r="G15" s="34">
        <v>1</v>
      </c>
      <c r="H15" s="34">
        <v>1</v>
      </c>
      <c r="I15" s="34">
        <v>0</v>
      </c>
      <c r="J15" s="34">
        <v>73</v>
      </c>
      <c r="K15" s="34">
        <v>4</v>
      </c>
      <c r="L15" s="34">
        <v>3</v>
      </c>
    </row>
    <row r="16" spans="2:12">
      <c r="B16" s="34">
        <v>0</v>
      </c>
      <c r="C16" s="34">
        <v>0</v>
      </c>
      <c r="D16" s="34">
        <v>0</v>
      </c>
      <c r="E16" s="34">
        <v>21</v>
      </c>
      <c r="F16" s="34">
        <v>0</v>
      </c>
      <c r="G16" s="34">
        <v>0</v>
      </c>
      <c r="H16" s="34">
        <v>0</v>
      </c>
      <c r="I16" s="34">
        <v>0</v>
      </c>
      <c r="J16" s="34">
        <v>50</v>
      </c>
      <c r="K16" s="34">
        <v>1</v>
      </c>
      <c r="L16" s="34">
        <v>0</v>
      </c>
    </row>
    <row r="17" spans="2:12">
      <c r="B17" s="34">
        <v>1</v>
      </c>
      <c r="C17" s="34">
        <v>2</v>
      </c>
      <c r="D17" s="34">
        <v>0</v>
      </c>
      <c r="E17" s="34">
        <v>2</v>
      </c>
      <c r="F17" s="34">
        <v>3</v>
      </c>
      <c r="G17" s="34">
        <v>4</v>
      </c>
      <c r="H17" s="34">
        <v>2</v>
      </c>
      <c r="I17" s="34">
        <v>0</v>
      </c>
      <c r="J17" s="34">
        <v>124</v>
      </c>
      <c r="K17" s="34">
        <v>0</v>
      </c>
      <c r="L17" s="34">
        <v>18</v>
      </c>
    </row>
    <row r="18" spans="2:12">
      <c r="B18" s="34">
        <v>0</v>
      </c>
      <c r="C18" s="34">
        <v>0</v>
      </c>
      <c r="D18" s="34">
        <v>0</v>
      </c>
      <c r="E18" s="34">
        <v>13</v>
      </c>
      <c r="F18" s="34">
        <v>1</v>
      </c>
      <c r="G18" s="34">
        <v>3</v>
      </c>
      <c r="H18" s="34">
        <v>1</v>
      </c>
      <c r="I18" s="34">
        <v>0</v>
      </c>
      <c r="J18" s="34">
        <v>97</v>
      </c>
      <c r="K18" s="34">
        <v>0</v>
      </c>
      <c r="L18" s="34">
        <v>6</v>
      </c>
    </row>
    <row r="19" spans="2:12">
      <c r="B19" s="34">
        <v>0</v>
      </c>
      <c r="C19" s="34">
        <v>1</v>
      </c>
      <c r="D19" s="34">
        <v>0</v>
      </c>
      <c r="E19" s="34">
        <v>1</v>
      </c>
      <c r="F19" s="34">
        <v>2</v>
      </c>
      <c r="G19" s="34">
        <v>1</v>
      </c>
      <c r="H19" s="34">
        <v>4</v>
      </c>
      <c r="I19" s="34">
        <v>2</v>
      </c>
      <c r="J19" s="34">
        <v>113</v>
      </c>
      <c r="K19" s="34">
        <v>0</v>
      </c>
      <c r="L19" s="34">
        <v>14</v>
      </c>
    </row>
    <row r="20" spans="2:12">
      <c r="B20" s="34">
        <v>0</v>
      </c>
      <c r="C20" s="34">
        <v>0</v>
      </c>
      <c r="D20" s="34">
        <v>0</v>
      </c>
      <c r="E20" s="34">
        <v>12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</row>
    <row r="21" spans="2:12">
      <c r="B21" s="34">
        <v>1</v>
      </c>
      <c r="C21" s="34">
        <v>0</v>
      </c>
      <c r="D21" s="34">
        <v>0</v>
      </c>
      <c r="E21" s="34">
        <v>5</v>
      </c>
      <c r="F21" s="34">
        <v>2</v>
      </c>
      <c r="G21" s="34">
        <v>3</v>
      </c>
      <c r="H21" s="34">
        <v>1</v>
      </c>
      <c r="I21" s="34">
        <v>0</v>
      </c>
      <c r="J21" s="34">
        <v>211</v>
      </c>
      <c r="K21" s="34">
        <v>0</v>
      </c>
      <c r="L21" s="34">
        <v>1</v>
      </c>
    </row>
    <row r="22" spans="2:12">
      <c r="B22" s="34">
        <v>0</v>
      </c>
      <c r="C22" s="34">
        <v>0</v>
      </c>
      <c r="D22" s="34">
        <v>0</v>
      </c>
      <c r="E22" s="34">
        <v>2</v>
      </c>
      <c r="F22" s="34">
        <v>0</v>
      </c>
      <c r="G22" s="34">
        <v>0</v>
      </c>
      <c r="H22" s="34">
        <v>1</v>
      </c>
      <c r="I22" s="34">
        <v>0</v>
      </c>
      <c r="J22" s="34">
        <v>122</v>
      </c>
      <c r="K22" s="34">
        <v>0</v>
      </c>
      <c r="L22" s="34">
        <v>11</v>
      </c>
    </row>
    <row r="23" spans="2:12">
      <c r="B23" s="34">
        <v>0</v>
      </c>
      <c r="C23" s="34">
        <v>0</v>
      </c>
      <c r="D23" s="34">
        <v>0</v>
      </c>
      <c r="E23" s="34">
        <v>3</v>
      </c>
      <c r="F23" s="34">
        <v>2</v>
      </c>
      <c r="G23" s="34">
        <v>0</v>
      </c>
      <c r="H23" s="34">
        <v>0</v>
      </c>
      <c r="I23" s="34">
        <v>0</v>
      </c>
      <c r="J23" s="34">
        <v>35</v>
      </c>
      <c r="K23" s="34">
        <v>2</v>
      </c>
      <c r="L23" s="34">
        <v>0</v>
      </c>
    </row>
    <row r="24" spans="2:12">
      <c r="B24" s="34">
        <v>1</v>
      </c>
      <c r="C24" s="34">
        <v>0</v>
      </c>
      <c r="D24" s="34">
        <v>0</v>
      </c>
      <c r="E24" s="34">
        <v>3</v>
      </c>
      <c r="F24" s="34">
        <v>5</v>
      </c>
      <c r="G24" s="34">
        <v>3</v>
      </c>
      <c r="H24" s="34">
        <v>0</v>
      </c>
      <c r="I24" s="34">
        <v>1</v>
      </c>
      <c r="J24" s="34">
        <v>107</v>
      </c>
      <c r="K24" s="34">
        <v>0</v>
      </c>
      <c r="L24" s="34">
        <v>17</v>
      </c>
    </row>
    <row r="25" spans="2:12">
      <c r="B25" s="34">
        <v>0</v>
      </c>
      <c r="C25" s="34">
        <v>3</v>
      </c>
      <c r="D25" s="34">
        <v>0</v>
      </c>
      <c r="E25" s="34">
        <v>8</v>
      </c>
      <c r="F25" s="34">
        <v>1</v>
      </c>
      <c r="G25" s="34">
        <v>1</v>
      </c>
      <c r="H25" s="34">
        <v>0</v>
      </c>
      <c r="I25" s="34">
        <v>0</v>
      </c>
      <c r="J25" s="34">
        <v>89</v>
      </c>
      <c r="K25" s="34">
        <v>0</v>
      </c>
      <c r="L25" s="34">
        <v>12</v>
      </c>
    </row>
    <row r="26" spans="2:12">
      <c r="B26" s="34">
        <v>1</v>
      </c>
      <c r="C26" s="34">
        <v>3</v>
      </c>
      <c r="D26" s="34">
        <v>0</v>
      </c>
      <c r="E26" s="34">
        <v>2</v>
      </c>
      <c r="F26" s="34">
        <v>4</v>
      </c>
      <c r="G26" s="34">
        <v>4</v>
      </c>
      <c r="H26" s="34">
        <v>1</v>
      </c>
      <c r="I26" s="34">
        <v>1</v>
      </c>
      <c r="J26" s="34">
        <v>204</v>
      </c>
      <c r="K26" s="34">
        <v>0</v>
      </c>
      <c r="L26" s="34">
        <v>12</v>
      </c>
    </row>
    <row r="27" spans="2:12">
      <c r="B27" s="34">
        <v>0</v>
      </c>
      <c r="C27" s="34">
        <v>0</v>
      </c>
      <c r="D27" s="34">
        <v>0</v>
      </c>
      <c r="E27" s="34">
        <v>2</v>
      </c>
      <c r="F27" s="34">
        <v>1</v>
      </c>
      <c r="G27" s="34">
        <v>1</v>
      </c>
      <c r="H27" s="34">
        <v>0</v>
      </c>
      <c r="I27" s="34">
        <v>0</v>
      </c>
      <c r="J27" s="34">
        <v>76</v>
      </c>
      <c r="K27" s="34">
        <v>0</v>
      </c>
      <c r="L27" s="34">
        <v>8</v>
      </c>
    </row>
    <row r="28" spans="2:12">
      <c r="B28" s="34">
        <v>1</v>
      </c>
      <c r="C28" s="34">
        <v>3</v>
      </c>
      <c r="D28" s="34">
        <v>0</v>
      </c>
      <c r="E28" s="34">
        <v>13</v>
      </c>
      <c r="F28" s="34">
        <v>5</v>
      </c>
      <c r="G28" s="34">
        <v>1</v>
      </c>
      <c r="H28" s="34">
        <v>3</v>
      </c>
      <c r="I28" s="34">
        <v>1</v>
      </c>
      <c r="J28" s="34">
        <v>141</v>
      </c>
      <c r="K28" s="34">
        <v>0</v>
      </c>
      <c r="L28" s="34">
        <v>18</v>
      </c>
    </row>
    <row r="29" spans="2:12">
      <c r="B29" s="34">
        <v>0</v>
      </c>
      <c r="C29" s="34">
        <v>0</v>
      </c>
      <c r="D29" s="34">
        <v>0</v>
      </c>
      <c r="E29" s="34">
        <v>1</v>
      </c>
      <c r="F29" s="34">
        <v>0</v>
      </c>
      <c r="G29" s="34">
        <v>0</v>
      </c>
      <c r="H29" s="34">
        <v>1</v>
      </c>
      <c r="I29" s="34">
        <v>0</v>
      </c>
      <c r="J29" s="34">
        <v>47</v>
      </c>
      <c r="K29" s="34">
        <v>0</v>
      </c>
      <c r="L29" s="34">
        <v>6</v>
      </c>
    </row>
    <row r="30" spans="2:12">
      <c r="B30" s="34">
        <v>1</v>
      </c>
      <c r="C30" s="34">
        <v>0</v>
      </c>
      <c r="D30" s="34">
        <v>0</v>
      </c>
      <c r="E30" s="34">
        <v>10</v>
      </c>
      <c r="F30" s="34">
        <v>7</v>
      </c>
      <c r="G30" s="34">
        <v>3</v>
      </c>
      <c r="H30" s="34">
        <v>1</v>
      </c>
      <c r="I30" s="34">
        <v>0</v>
      </c>
      <c r="J30" s="34">
        <v>203</v>
      </c>
      <c r="K30" s="34">
        <v>0</v>
      </c>
      <c r="L30" s="34">
        <v>16</v>
      </c>
    </row>
    <row r="31" spans="2:12">
      <c r="B31" s="34">
        <v>0</v>
      </c>
      <c r="C31" s="34">
        <v>1</v>
      </c>
      <c r="D31" s="34">
        <v>0</v>
      </c>
      <c r="E31" s="34">
        <v>0</v>
      </c>
      <c r="F31" s="34">
        <v>0</v>
      </c>
      <c r="G31" s="34">
        <v>3</v>
      </c>
      <c r="H31" s="34">
        <v>1</v>
      </c>
      <c r="I31" s="34">
        <v>1</v>
      </c>
      <c r="J31" s="34">
        <v>163</v>
      </c>
      <c r="K31" s="34">
        <v>0</v>
      </c>
      <c r="L31" s="34">
        <v>11</v>
      </c>
    </row>
    <row r="32" spans="2:12">
      <c r="B32" s="34">
        <v>1</v>
      </c>
      <c r="C32" s="34">
        <v>0</v>
      </c>
      <c r="D32" s="34">
        <v>0</v>
      </c>
      <c r="E32" s="34">
        <v>9</v>
      </c>
      <c r="F32" s="34">
        <v>4</v>
      </c>
      <c r="G32" s="34">
        <v>3</v>
      </c>
      <c r="H32" s="34">
        <v>0</v>
      </c>
      <c r="I32" s="34">
        <v>2</v>
      </c>
      <c r="J32" s="34">
        <v>102</v>
      </c>
      <c r="K32" s="34">
        <v>0</v>
      </c>
      <c r="L32" s="34">
        <v>8</v>
      </c>
    </row>
    <row r="33" spans="2:12">
      <c r="B33" s="34">
        <v>1</v>
      </c>
      <c r="C33" s="34">
        <v>1</v>
      </c>
      <c r="D33" s="34">
        <v>0</v>
      </c>
      <c r="E33" s="34">
        <v>9</v>
      </c>
      <c r="F33" s="34">
        <v>0</v>
      </c>
      <c r="G33" s="34">
        <v>0</v>
      </c>
      <c r="H33" s="34">
        <v>1</v>
      </c>
      <c r="I33" s="34">
        <v>0</v>
      </c>
      <c r="J33" s="34">
        <v>256</v>
      </c>
      <c r="K33" s="34">
        <v>0</v>
      </c>
      <c r="L33" s="34">
        <v>11</v>
      </c>
    </row>
    <row r="34" spans="2:12">
      <c r="B34" s="34">
        <v>0</v>
      </c>
      <c r="C34" s="34">
        <v>2</v>
      </c>
      <c r="D34" s="34">
        <v>0</v>
      </c>
      <c r="E34" s="34">
        <v>2</v>
      </c>
      <c r="F34" s="34">
        <v>7</v>
      </c>
      <c r="G34" s="34">
        <v>0</v>
      </c>
      <c r="H34" s="34">
        <v>0</v>
      </c>
      <c r="I34" s="34">
        <v>1</v>
      </c>
      <c r="J34" s="34">
        <v>114</v>
      </c>
      <c r="K34" s="34">
        <v>0</v>
      </c>
      <c r="L34" s="34">
        <v>14</v>
      </c>
    </row>
    <row r="35" spans="2:12">
      <c r="B35" s="34">
        <v>0</v>
      </c>
      <c r="C35" s="34">
        <v>2</v>
      </c>
      <c r="D35" s="34">
        <v>0</v>
      </c>
      <c r="E35" s="34">
        <v>6</v>
      </c>
      <c r="F35" s="34">
        <v>5</v>
      </c>
      <c r="G35" s="34">
        <v>0</v>
      </c>
      <c r="H35" s="34">
        <v>2</v>
      </c>
      <c r="I35" s="34">
        <v>0</v>
      </c>
      <c r="J35" s="34">
        <v>162</v>
      </c>
      <c r="K35" s="34">
        <v>0</v>
      </c>
      <c r="L35" s="34">
        <v>10</v>
      </c>
    </row>
    <row r="36" spans="2:12">
      <c r="B36" s="34">
        <v>1</v>
      </c>
      <c r="C36" s="34">
        <v>2</v>
      </c>
      <c r="D36" s="34">
        <v>0</v>
      </c>
      <c r="E36" s="34">
        <v>4</v>
      </c>
      <c r="F36" s="34">
        <v>6</v>
      </c>
      <c r="G36" s="34">
        <v>4</v>
      </c>
      <c r="H36" s="34">
        <v>2</v>
      </c>
      <c r="I36" s="34">
        <v>1</v>
      </c>
      <c r="J36" s="34">
        <v>223</v>
      </c>
      <c r="K36" s="34">
        <v>0</v>
      </c>
      <c r="L36" s="34">
        <v>10</v>
      </c>
    </row>
    <row r="37" spans="2:12">
      <c r="B37" s="34">
        <v>0</v>
      </c>
      <c r="C37" s="34">
        <v>1</v>
      </c>
      <c r="D37" s="34">
        <v>0</v>
      </c>
      <c r="E37" s="34">
        <v>1</v>
      </c>
      <c r="F37" s="34">
        <v>4</v>
      </c>
      <c r="G37" s="34">
        <v>0</v>
      </c>
      <c r="H37" s="34">
        <v>0</v>
      </c>
      <c r="I37" s="34">
        <v>0</v>
      </c>
      <c r="J37" s="34">
        <v>80</v>
      </c>
      <c r="K37" s="34">
        <v>0</v>
      </c>
      <c r="L37" s="34">
        <v>7</v>
      </c>
    </row>
    <row r="38" spans="2:12">
      <c r="B38" s="34">
        <v>1</v>
      </c>
      <c r="C38" s="34">
        <v>2</v>
      </c>
      <c r="D38" s="34">
        <v>0</v>
      </c>
      <c r="E38" s="34">
        <v>2</v>
      </c>
      <c r="F38" s="34">
        <v>2</v>
      </c>
      <c r="G38" s="34">
        <v>3</v>
      </c>
      <c r="H38" s="34">
        <v>0</v>
      </c>
      <c r="I38" s="34">
        <v>1</v>
      </c>
      <c r="J38" s="34">
        <v>78</v>
      </c>
      <c r="K38" s="34">
        <v>0</v>
      </c>
      <c r="L38" s="34">
        <v>11</v>
      </c>
    </row>
    <row r="39" spans="2:12">
      <c r="B39" s="34">
        <v>0</v>
      </c>
      <c r="C39" s="34">
        <v>0</v>
      </c>
      <c r="D39" s="34">
        <v>0</v>
      </c>
      <c r="E39" s="34">
        <v>3</v>
      </c>
      <c r="F39" s="34">
        <v>7</v>
      </c>
      <c r="G39" s="34">
        <v>2</v>
      </c>
      <c r="H39" s="34">
        <v>1</v>
      </c>
      <c r="I39" s="34">
        <v>1</v>
      </c>
      <c r="J39" s="34">
        <v>100</v>
      </c>
      <c r="K39" s="34">
        <v>0</v>
      </c>
      <c r="L39" s="34">
        <v>13</v>
      </c>
    </row>
    <row r="40" spans="2:12">
      <c r="B40" s="34">
        <v>1</v>
      </c>
      <c r="C40" s="34">
        <v>1</v>
      </c>
      <c r="D40" s="34">
        <v>0</v>
      </c>
      <c r="E40" s="34">
        <v>2</v>
      </c>
      <c r="F40" s="34">
        <v>4</v>
      </c>
      <c r="G40" s="34">
        <v>2</v>
      </c>
      <c r="H40" s="34">
        <v>2</v>
      </c>
      <c r="I40" s="34">
        <v>0</v>
      </c>
      <c r="J40" s="34">
        <v>183</v>
      </c>
      <c r="K40" s="34">
        <v>0</v>
      </c>
      <c r="L40" s="34">
        <v>10</v>
      </c>
    </row>
    <row r="41" spans="2:12">
      <c r="B41" s="34">
        <v>0</v>
      </c>
      <c r="C41" s="34">
        <v>0</v>
      </c>
      <c r="D41" s="34">
        <v>0</v>
      </c>
      <c r="E41" s="34">
        <v>3</v>
      </c>
      <c r="F41" s="34">
        <v>5</v>
      </c>
      <c r="G41" s="34">
        <v>1</v>
      </c>
      <c r="H41" s="34">
        <v>2</v>
      </c>
      <c r="I41" s="34">
        <v>0</v>
      </c>
      <c r="J41" s="34">
        <v>45</v>
      </c>
      <c r="K41" s="34">
        <v>0</v>
      </c>
      <c r="L41" s="34">
        <v>5</v>
      </c>
    </row>
    <row r="42" spans="2:12">
      <c r="B42" s="34">
        <v>1</v>
      </c>
      <c r="C42" s="34">
        <v>0</v>
      </c>
      <c r="D42" s="34">
        <v>0</v>
      </c>
      <c r="E42" s="34">
        <v>8</v>
      </c>
      <c r="F42" s="34">
        <v>20</v>
      </c>
      <c r="G42" s="34">
        <v>2</v>
      </c>
      <c r="H42" s="34">
        <v>1</v>
      </c>
      <c r="I42" s="34">
        <v>1</v>
      </c>
      <c r="J42" s="34">
        <v>201</v>
      </c>
      <c r="K42" s="34">
        <v>0</v>
      </c>
      <c r="L42" s="34">
        <v>17</v>
      </c>
    </row>
    <row r="43" spans="2:12">
      <c r="B43" s="34">
        <v>0</v>
      </c>
      <c r="C43" s="34">
        <v>1</v>
      </c>
      <c r="D43" s="34">
        <v>0</v>
      </c>
      <c r="E43" s="34">
        <v>2</v>
      </c>
      <c r="F43" s="34">
        <v>1</v>
      </c>
      <c r="G43" s="34">
        <v>0</v>
      </c>
      <c r="H43" s="34">
        <v>0</v>
      </c>
      <c r="I43" s="34">
        <v>0</v>
      </c>
      <c r="J43" s="34">
        <v>58</v>
      </c>
      <c r="K43" s="34">
        <v>0</v>
      </c>
      <c r="L43" s="34">
        <v>7</v>
      </c>
    </row>
    <row r="44" spans="2:12">
      <c r="B44" s="34">
        <v>0</v>
      </c>
      <c r="C44" s="34">
        <v>0</v>
      </c>
      <c r="D44" s="34">
        <v>0</v>
      </c>
      <c r="E44" s="34">
        <v>4</v>
      </c>
      <c r="F44" s="34">
        <v>1</v>
      </c>
      <c r="G44" s="34">
        <v>0</v>
      </c>
      <c r="H44" s="34">
        <v>2</v>
      </c>
      <c r="I44" s="34">
        <v>0</v>
      </c>
      <c r="J44" s="34">
        <v>212</v>
      </c>
      <c r="K44" s="34">
        <v>0</v>
      </c>
      <c r="L44" s="34">
        <v>11</v>
      </c>
    </row>
    <row r="45" spans="2:12">
      <c r="B45" s="34">
        <v>1</v>
      </c>
      <c r="C45" s="34">
        <v>1</v>
      </c>
      <c r="D45" s="34">
        <v>0</v>
      </c>
      <c r="E45" s="34">
        <v>20</v>
      </c>
      <c r="F45" s="34">
        <v>8</v>
      </c>
      <c r="G45" s="34">
        <v>5</v>
      </c>
      <c r="H45" s="34">
        <v>2</v>
      </c>
      <c r="I45" s="34">
        <v>0</v>
      </c>
      <c r="J45" s="34">
        <v>122</v>
      </c>
      <c r="K45" s="34">
        <v>0</v>
      </c>
      <c r="L45" s="34">
        <v>13</v>
      </c>
    </row>
    <row r="46" spans="2:12">
      <c r="B46" s="34">
        <v>0</v>
      </c>
      <c r="C46" s="34">
        <v>1</v>
      </c>
      <c r="D46" s="34">
        <v>0</v>
      </c>
      <c r="E46" s="34">
        <v>5</v>
      </c>
      <c r="F46" s="34">
        <v>6</v>
      </c>
      <c r="G46" s="34">
        <v>0</v>
      </c>
      <c r="H46" s="34">
        <v>2</v>
      </c>
      <c r="I46" s="34">
        <v>0</v>
      </c>
      <c r="J46" s="34">
        <v>52</v>
      </c>
      <c r="K46" s="34">
        <v>0</v>
      </c>
      <c r="L46" s="34">
        <v>9</v>
      </c>
    </row>
    <row r="47" spans="2:12">
      <c r="B47" s="34">
        <v>1</v>
      </c>
      <c r="C47" s="34">
        <v>3</v>
      </c>
      <c r="D47" s="34">
        <v>0</v>
      </c>
      <c r="E47" s="34">
        <v>7</v>
      </c>
      <c r="F47" s="34">
        <v>6</v>
      </c>
      <c r="G47" s="34">
        <v>2</v>
      </c>
      <c r="H47" s="34">
        <v>0</v>
      </c>
      <c r="I47" s="34">
        <v>2</v>
      </c>
      <c r="J47" s="34">
        <v>163</v>
      </c>
      <c r="K47" s="34">
        <v>0</v>
      </c>
      <c r="L47" s="34">
        <v>19</v>
      </c>
    </row>
    <row r="48" spans="2:12">
      <c r="B48" s="34">
        <v>0</v>
      </c>
      <c r="C48" s="34">
        <v>1</v>
      </c>
      <c r="D48" s="34">
        <v>0</v>
      </c>
      <c r="E48" s="34">
        <v>6</v>
      </c>
      <c r="F48" s="34">
        <v>3</v>
      </c>
      <c r="G48" s="34">
        <v>1</v>
      </c>
      <c r="H48" s="34">
        <v>2</v>
      </c>
      <c r="I48" s="34">
        <v>0</v>
      </c>
      <c r="J48" s="34">
        <v>95</v>
      </c>
      <c r="K48" s="34">
        <v>0</v>
      </c>
      <c r="L48" s="34">
        <v>8</v>
      </c>
    </row>
    <row r="49" spans="2:12">
      <c r="B49" s="34">
        <v>1</v>
      </c>
      <c r="C49" s="34">
        <v>2</v>
      </c>
      <c r="D49" s="34">
        <v>0</v>
      </c>
      <c r="E49" s="34">
        <v>3</v>
      </c>
      <c r="F49" s="34">
        <v>17</v>
      </c>
      <c r="G49" s="34">
        <v>3</v>
      </c>
      <c r="H49" s="34">
        <v>3</v>
      </c>
      <c r="I49" s="34">
        <v>1</v>
      </c>
      <c r="J49" s="34">
        <v>169</v>
      </c>
      <c r="K49" s="34">
        <v>0</v>
      </c>
      <c r="L49" s="34">
        <v>7</v>
      </c>
    </row>
    <row r="50" spans="2:12">
      <c r="B50" s="34">
        <v>0</v>
      </c>
      <c r="C50" s="34">
        <v>1</v>
      </c>
      <c r="D50" s="34">
        <v>0</v>
      </c>
      <c r="E50" s="34">
        <v>5</v>
      </c>
      <c r="F50" s="34">
        <v>2</v>
      </c>
      <c r="G50" s="34">
        <v>2</v>
      </c>
      <c r="H50" s="34">
        <v>3</v>
      </c>
      <c r="I50" s="34">
        <v>3</v>
      </c>
      <c r="J50" s="34">
        <v>88</v>
      </c>
      <c r="K50" s="34">
        <v>0</v>
      </c>
      <c r="L50" s="34">
        <v>11</v>
      </c>
    </row>
    <row r="51" spans="2:12">
      <c r="B51" s="34">
        <v>1</v>
      </c>
      <c r="C51" s="34">
        <v>0</v>
      </c>
      <c r="D51" s="34">
        <v>0</v>
      </c>
      <c r="E51" s="34">
        <v>4</v>
      </c>
      <c r="F51" s="34">
        <v>2</v>
      </c>
      <c r="G51" s="34">
        <v>1</v>
      </c>
      <c r="H51" s="34">
        <v>1</v>
      </c>
      <c r="I51" s="34">
        <v>2</v>
      </c>
      <c r="J51" s="34">
        <v>89</v>
      </c>
      <c r="K51" s="34">
        <v>0</v>
      </c>
      <c r="L51" s="34">
        <v>2</v>
      </c>
    </row>
    <row r="52" spans="2:12">
      <c r="B52" s="34">
        <v>0</v>
      </c>
      <c r="C52" s="34">
        <v>2</v>
      </c>
      <c r="D52" s="34">
        <v>0</v>
      </c>
      <c r="E52" s="34">
        <v>3</v>
      </c>
      <c r="F52" s="34">
        <v>3</v>
      </c>
      <c r="G52" s="34">
        <v>0</v>
      </c>
      <c r="H52" s="34">
        <v>0</v>
      </c>
      <c r="I52" s="34">
        <v>0</v>
      </c>
      <c r="J52" s="34">
        <v>69</v>
      </c>
      <c r="K52" s="34">
        <v>0</v>
      </c>
      <c r="L52" s="34">
        <v>14</v>
      </c>
    </row>
    <row r="53" spans="2:12">
      <c r="B53" s="34">
        <v>1</v>
      </c>
      <c r="C53" s="34">
        <v>0</v>
      </c>
      <c r="D53" s="34">
        <v>0</v>
      </c>
      <c r="E53" s="34">
        <v>10</v>
      </c>
      <c r="F53" s="34">
        <v>7</v>
      </c>
      <c r="G53" s="34">
        <v>2</v>
      </c>
      <c r="H53" s="34">
        <v>4</v>
      </c>
      <c r="I53" s="34">
        <v>2</v>
      </c>
      <c r="J53" s="34">
        <v>463</v>
      </c>
      <c r="K53" s="34">
        <v>0</v>
      </c>
      <c r="L53" s="34">
        <v>24</v>
      </c>
    </row>
    <row r="54" spans="2:12">
      <c r="B54" s="34">
        <v>0</v>
      </c>
      <c r="C54" s="34">
        <v>3</v>
      </c>
      <c r="D54" s="34">
        <v>0</v>
      </c>
      <c r="E54" s="34">
        <v>1</v>
      </c>
      <c r="F54" s="34">
        <v>6</v>
      </c>
      <c r="G54" s="34">
        <v>1</v>
      </c>
      <c r="H54" s="34">
        <v>0</v>
      </c>
      <c r="I54" s="34">
        <v>1</v>
      </c>
      <c r="J54" s="34">
        <v>67</v>
      </c>
      <c r="K54" s="34">
        <v>0</v>
      </c>
      <c r="L54" s="34">
        <v>8</v>
      </c>
    </row>
    <row r="55" spans="2:12">
      <c r="B55" s="34">
        <v>1</v>
      </c>
      <c r="C55" s="34">
        <v>2</v>
      </c>
      <c r="D55" s="34">
        <v>0</v>
      </c>
      <c r="E55" s="34">
        <v>5</v>
      </c>
      <c r="F55" s="34">
        <v>0</v>
      </c>
      <c r="G55" s="34">
        <v>3</v>
      </c>
      <c r="H55" s="34">
        <v>2</v>
      </c>
      <c r="I55" s="34">
        <v>3</v>
      </c>
      <c r="J55" s="34">
        <v>42</v>
      </c>
      <c r="K55" s="34">
        <v>0</v>
      </c>
      <c r="L55" s="34">
        <v>9</v>
      </c>
    </row>
    <row r="56" spans="2:12">
      <c r="B56" s="34">
        <v>0</v>
      </c>
      <c r="C56" s="34">
        <v>0</v>
      </c>
      <c r="D56" s="34">
        <v>0</v>
      </c>
      <c r="E56" s="34">
        <v>12</v>
      </c>
      <c r="F56" s="34">
        <v>0</v>
      </c>
      <c r="G56" s="34">
        <v>3</v>
      </c>
      <c r="H56" s="34">
        <v>2</v>
      </c>
      <c r="I56" s="34">
        <v>0</v>
      </c>
      <c r="J56" s="34">
        <v>149</v>
      </c>
      <c r="K56" s="34">
        <v>0</v>
      </c>
      <c r="L56" s="34">
        <v>9</v>
      </c>
    </row>
    <row r="57" spans="2:12">
      <c r="B57" s="34">
        <v>1</v>
      </c>
      <c r="C57" s="34">
        <v>0</v>
      </c>
      <c r="D57" s="34">
        <v>0</v>
      </c>
      <c r="E57" s="34">
        <v>11</v>
      </c>
      <c r="F57" s="34">
        <v>0</v>
      </c>
      <c r="G57" s="34">
        <v>10</v>
      </c>
      <c r="H57" s="34">
        <v>4</v>
      </c>
      <c r="I57" s="34">
        <v>0</v>
      </c>
      <c r="J57" s="34">
        <v>219</v>
      </c>
      <c r="K57" s="34">
        <v>0</v>
      </c>
      <c r="L57" s="34">
        <v>4</v>
      </c>
    </row>
    <row r="58" spans="2:12">
      <c r="B58" s="34">
        <v>0</v>
      </c>
      <c r="C58" s="34">
        <v>1</v>
      </c>
      <c r="D58" s="34">
        <v>0</v>
      </c>
      <c r="E58" s="34">
        <v>5</v>
      </c>
      <c r="F58" s="34">
        <v>2</v>
      </c>
      <c r="G58" s="34">
        <v>0</v>
      </c>
      <c r="H58" s="34">
        <v>0</v>
      </c>
      <c r="I58" s="34">
        <v>1</v>
      </c>
      <c r="J58" s="34">
        <v>84</v>
      </c>
      <c r="K58" s="34">
        <v>0</v>
      </c>
      <c r="L58" s="34">
        <v>6</v>
      </c>
    </row>
    <row r="59" spans="2:12">
      <c r="B59" s="34">
        <v>1</v>
      </c>
      <c r="C59" s="34">
        <v>0</v>
      </c>
      <c r="D59" s="34">
        <v>0</v>
      </c>
      <c r="E59" s="34">
        <v>6</v>
      </c>
      <c r="F59" s="34">
        <v>1</v>
      </c>
      <c r="G59" s="34">
        <v>3</v>
      </c>
      <c r="H59" s="34">
        <v>1</v>
      </c>
      <c r="I59" s="34">
        <v>1</v>
      </c>
      <c r="J59" s="34">
        <v>239</v>
      </c>
      <c r="K59" s="34">
        <v>0</v>
      </c>
      <c r="L59" s="34">
        <v>12</v>
      </c>
    </row>
    <row r="60" spans="2:12">
      <c r="B60" s="34">
        <v>0</v>
      </c>
      <c r="C60" s="34">
        <v>0</v>
      </c>
      <c r="D60" s="34">
        <v>0</v>
      </c>
      <c r="E60" s="34">
        <v>2</v>
      </c>
      <c r="F60" s="34">
        <v>2</v>
      </c>
      <c r="G60" s="34">
        <v>0</v>
      </c>
      <c r="H60" s="34">
        <v>0</v>
      </c>
      <c r="I60" s="34">
        <v>0</v>
      </c>
      <c r="J60" s="34">
        <v>20</v>
      </c>
      <c r="K60" s="34">
        <v>0</v>
      </c>
      <c r="L60" s="34">
        <v>2</v>
      </c>
    </row>
    <row r="61" spans="2:12">
      <c r="B61" s="34">
        <v>1</v>
      </c>
      <c r="C61" s="34">
        <v>2</v>
      </c>
      <c r="D61" s="34">
        <v>0</v>
      </c>
      <c r="E61" s="34">
        <v>11</v>
      </c>
      <c r="F61" s="34">
        <v>15</v>
      </c>
      <c r="G61" s="34">
        <v>2</v>
      </c>
      <c r="H61" s="34">
        <v>1</v>
      </c>
      <c r="I61" s="34">
        <v>0</v>
      </c>
      <c r="J61" s="34">
        <v>234</v>
      </c>
      <c r="K61" s="34">
        <v>0</v>
      </c>
      <c r="L61" s="34">
        <v>22</v>
      </c>
    </row>
    <row r="62" spans="2:12">
      <c r="B62" s="34">
        <v>0</v>
      </c>
      <c r="C62" s="34">
        <v>2</v>
      </c>
      <c r="D62" s="34">
        <v>0</v>
      </c>
      <c r="E62" s="34">
        <v>2</v>
      </c>
      <c r="F62" s="34">
        <v>9</v>
      </c>
      <c r="G62" s="34">
        <v>0</v>
      </c>
      <c r="H62" s="34">
        <v>1</v>
      </c>
      <c r="I62" s="34">
        <v>1</v>
      </c>
      <c r="J62" s="34">
        <v>72</v>
      </c>
      <c r="K62" s="34">
        <v>0</v>
      </c>
      <c r="L62" s="34">
        <v>3</v>
      </c>
    </row>
    <row r="63" spans="2:12">
      <c r="B63" s="34">
        <v>1</v>
      </c>
      <c r="C63" s="34">
        <v>1</v>
      </c>
      <c r="D63" s="34">
        <v>0</v>
      </c>
      <c r="E63" s="34">
        <v>0</v>
      </c>
      <c r="F63" s="34">
        <v>11</v>
      </c>
      <c r="G63" s="34">
        <v>1</v>
      </c>
      <c r="H63" s="34">
        <v>2</v>
      </c>
      <c r="I63" s="34">
        <v>0</v>
      </c>
      <c r="J63" s="34">
        <v>110</v>
      </c>
      <c r="K63" s="34">
        <v>0</v>
      </c>
      <c r="L63" s="34">
        <v>6</v>
      </c>
    </row>
    <row r="64" spans="2:12">
      <c r="B64" s="34">
        <v>0</v>
      </c>
      <c r="C64" s="34">
        <v>3</v>
      </c>
      <c r="D64" s="34">
        <v>0</v>
      </c>
      <c r="E64" s="34">
        <v>0</v>
      </c>
      <c r="F64" s="34">
        <v>6</v>
      </c>
      <c r="G64" s="34">
        <v>0</v>
      </c>
      <c r="H64" s="34">
        <v>1</v>
      </c>
      <c r="I64" s="34">
        <v>0</v>
      </c>
      <c r="J64" s="34">
        <v>73</v>
      </c>
      <c r="K64" s="34">
        <v>0</v>
      </c>
      <c r="L64" s="34">
        <v>5</v>
      </c>
    </row>
    <row r="65" spans="1:12">
      <c r="B65" s="34">
        <v>1</v>
      </c>
      <c r="C65" s="34">
        <v>1</v>
      </c>
      <c r="D65" s="34">
        <v>0</v>
      </c>
      <c r="E65" s="34">
        <v>0</v>
      </c>
      <c r="F65" s="34">
        <v>4</v>
      </c>
      <c r="G65" s="34">
        <v>0</v>
      </c>
      <c r="H65" s="34">
        <v>0</v>
      </c>
      <c r="I65" s="34">
        <v>1</v>
      </c>
      <c r="J65" s="34">
        <v>213</v>
      </c>
      <c r="K65" s="34">
        <v>0</v>
      </c>
      <c r="L65" s="34">
        <v>10</v>
      </c>
    </row>
    <row r="66" spans="1:12">
      <c r="B66" s="34">
        <v>0</v>
      </c>
      <c r="C66" s="34">
        <v>0</v>
      </c>
      <c r="D66" s="34">
        <v>0</v>
      </c>
      <c r="E66" s="34">
        <v>3</v>
      </c>
      <c r="F66" s="34">
        <v>7</v>
      </c>
      <c r="G66" s="34">
        <v>0</v>
      </c>
      <c r="H66" s="34">
        <v>1</v>
      </c>
      <c r="I66" s="34">
        <v>0</v>
      </c>
      <c r="J66" s="34">
        <v>82</v>
      </c>
      <c r="K66" s="34">
        <v>0</v>
      </c>
      <c r="L66" s="34">
        <v>10</v>
      </c>
    </row>
    <row r="67" spans="1:12">
      <c r="B67" s="34">
        <v>0</v>
      </c>
      <c r="C67" s="34">
        <v>0</v>
      </c>
      <c r="D67" s="34">
        <v>0</v>
      </c>
      <c r="E67" s="34">
        <v>4</v>
      </c>
      <c r="F67" s="34">
        <v>5</v>
      </c>
      <c r="G67" s="34">
        <v>5</v>
      </c>
      <c r="H67" s="34">
        <v>1</v>
      </c>
      <c r="I67" s="34">
        <v>1</v>
      </c>
      <c r="J67" s="34">
        <v>173</v>
      </c>
      <c r="K67" s="34">
        <v>0</v>
      </c>
      <c r="L67" s="34">
        <v>8</v>
      </c>
    </row>
    <row r="68" spans="1:12">
      <c r="B68" s="34">
        <v>1</v>
      </c>
      <c r="C68" s="34">
        <v>1</v>
      </c>
      <c r="D68" s="34">
        <v>0</v>
      </c>
      <c r="E68" s="34">
        <v>9</v>
      </c>
      <c r="F68" s="34">
        <v>10</v>
      </c>
      <c r="G68" s="34">
        <v>2</v>
      </c>
      <c r="H68" s="34">
        <v>1</v>
      </c>
      <c r="I68" s="34">
        <v>1</v>
      </c>
      <c r="J68" s="34">
        <v>99</v>
      </c>
      <c r="K68" s="34">
        <v>1</v>
      </c>
      <c r="L68" s="34">
        <v>10</v>
      </c>
    </row>
    <row r="69" spans="1:12">
      <c r="B69" s="34">
        <v>0</v>
      </c>
      <c r="C69" s="34">
        <v>2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10</v>
      </c>
      <c r="K69" s="34">
        <v>1</v>
      </c>
      <c r="L69" s="34">
        <v>13</v>
      </c>
    </row>
    <row r="70" spans="1:12">
      <c r="B70" s="34">
        <v>0</v>
      </c>
      <c r="C70" s="34">
        <v>0</v>
      </c>
      <c r="D70" s="34">
        <v>0</v>
      </c>
      <c r="E70" s="34">
        <v>6</v>
      </c>
      <c r="F70" s="34">
        <v>2</v>
      </c>
      <c r="G70" s="34">
        <v>0</v>
      </c>
      <c r="H70" s="34">
        <v>0</v>
      </c>
      <c r="I70" s="34">
        <v>1</v>
      </c>
      <c r="J70" s="34">
        <v>82</v>
      </c>
      <c r="K70" s="34">
        <v>6</v>
      </c>
      <c r="L70" s="34">
        <v>8</v>
      </c>
    </row>
    <row r="71" spans="1:12">
      <c r="B71" s="34">
        <v>1</v>
      </c>
      <c r="C71" s="34">
        <v>0</v>
      </c>
      <c r="D71" s="34">
        <v>0</v>
      </c>
      <c r="E71" s="34">
        <v>8</v>
      </c>
      <c r="F71" s="34">
        <v>6</v>
      </c>
      <c r="G71" s="34">
        <v>2</v>
      </c>
      <c r="H71" s="34">
        <v>2</v>
      </c>
      <c r="I71" s="34">
        <v>0</v>
      </c>
      <c r="J71" s="34">
        <v>401</v>
      </c>
      <c r="K71" s="34">
        <v>14</v>
      </c>
      <c r="L71" s="34">
        <v>9</v>
      </c>
    </row>
    <row r="72" spans="1:12">
      <c r="B72" s="34">
        <v>0</v>
      </c>
      <c r="C72" s="34">
        <v>1</v>
      </c>
      <c r="D72" s="34">
        <v>0</v>
      </c>
      <c r="E72" s="34">
        <v>1</v>
      </c>
      <c r="F72" s="34">
        <v>4</v>
      </c>
      <c r="G72" s="34">
        <v>2</v>
      </c>
      <c r="H72" s="34">
        <v>1</v>
      </c>
      <c r="I72" s="34">
        <v>0</v>
      </c>
      <c r="J72" s="34">
        <v>60</v>
      </c>
      <c r="K72" s="34">
        <v>1</v>
      </c>
      <c r="L72" s="34">
        <v>3</v>
      </c>
    </row>
    <row r="73" spans="1:12">
      <c r="B73" s="34">
        <v>1</v>
      </c>
      <c r="C73" s="34">
        <v>0</v>
      </c>
      <c r="D73" s="34">
        <v>0</v>
      </c>
      <c r="E73" s="34">
        <v>6</v>
      </c>
      <c r="F73" s="34">
        <v>2</v>
      </c>
      <c r="G73" s="34">
        <v>0</v>
      </c>
      <c r="H73" s="34">
        <v>3</v>
      </c>
      <c r="I73" s="34">
        <v>0</v>
      </c>
      <c r="J73" s="34">
        <v>76</v>
      </c>
      <c r="K73" s="34">
        <v>10</v>
      </c>
      <c r="L73" s="34">
        <v>2</v>
      </c>
    </row>
    <row r="74" spans="1:12">
      <c r="B74" s="34">
        <v>0</v>
      </c>
      <c r="C74" s="34">
        <v>1</v>
      </c>
      <c r="D74" s="34">
        <v>0</v>
      </c>
      <c r="E74" s="34">
        <v>1</v>
      </c>
      <c r="F74" s="34">
        <v>2</v>
      </c>
      <c r="G74" s="34">
        <v>2</v>
      </c>
      <c r="H74" s="34">
        <v>1</v>
      </c>
      <c r="I74" s="34">
        <v>1</v>
      </c>
      <c r="J74" s="34">
        <v>95</v>
      </c>
      <c r="K74" s="34">
        <v>11</v>
      </c>
      <c r="L74" s="34">
        <v>0</v>
      </c>
    </row>
    <row r="75" spans="1:12">
      <c r="B75" s="34">
        <v>1</v>
      </c>
      <c r="C75" s="34">
        <v>0</v>
      </c>
      <c r="D75" s="34">
        <v>0</v>
      </c>
      <c r="E75" s="34">
        <v>1</v>
      </c>
      <c r="F75" s="34">
        <v>0</v>
      </c>
      <c r="G75" s="34">
        <v>2</v>
      </c>
      <c r="H75" s="34">
        <v>1</v>
      </c>
      <c r="I75" s="34">
        <v>0</v>
      </c>
      <c r="J75" s="34">
        <v>159</v>
      </c>
      <c r="K75" s="34">
        <v>9</v>
      </c>
      <c r="L75" s="34">
        <v>0</v>
      </c>
    </row>
    <row r="76" spans="1:12">
      <c r="B76" s="34">
        <v>0</v>
      </c>
      <c r="C76" s="34">
        <v>0</v>
      </c>
      <c r="D76" s="34">
        <v>0</v>
      </c>
      <c r="E76" s="34">
        <v>13</v>
      </c>
      <c r="F76" s="34">
        <v>16</v>
      </c>
      <c r="G76" s="34">
        <v>0</v>
      </c>
      <c r="H76" s="34">
        <v>1</v>
      </c>
      <c r="I76" s="34">
        <v>0</v>
      </c>
      <c r="J76" s="34">
        <v>70</v>
      </c>
      <c r="K76" s="34">
        <v>12</v>
      </c>
      <c r="L76" s="34">
        <v>0</v>
      </c>
    </row>
    <row r="77" spans="1:12">
      <c r="B77" s="34">
        <v>1</v>
      </c>
      <c r="C77" s="34">
        <v>2</v>
      </c>
      <c r="D77" s="34">
        <v>0</v>
      </c>
      <c r="E77" s="34">
        <v>2</v>
      </c>
      <c r="F77" s="34">
        <v>5</v>
      </c>
      <c r="G77" s="34">
        <v>0</v>
      </c>
      <c r="H77" s="34">
        <v>3</v>
      </c>
      <c r="I77" s="34">
        <v>1</v>
      </c>
      <c r="J77" s="34">
        <v>192</v>
      </c>
      <c r="K77" s="34">
        <v>16</v>
      </c>
      <c r="L77" s="34">
        <v>0</v>
      </c>
    </row>
    <row r="78" spans="1:12">
      <c r="B78" s="34">
        <v>0</v>
      </c>
      <c r="C78" s="34">
        <v>0</v>
      </c>
      <c r="D78" s="34">
        <v>0</v>
      </c>
      <c r="E78" s="34">
        <v>0</v>
      </c>
      <c r="F78" s="34">
        <v>3</v>
      </c>
      <c r="G78" s="34">
        <v>0</v>
      </c>
      <c r="H78" s="34">
        <v>2</v>
      </c>
      <c r="I78" s="34">
        <v>1</v>
      </c>
      <c r="J78" s="34">
        <v>100</v>
      </c>
      <c r="K78" s="34">
        <v>0</v>
      </c>
      <c r="L78" s="34">
        <v>2</v>
      </c>
    </row>
    <row r="79" spans="1:12">
      <c r="A79" s="1" t="s">
        <v>32</v>
      </c>
      <c r="B79" s="35">
        <f>SUM(B2:B78)</f>
        <v>34</v>
      </c>
      <c r="C79" s="35">
        <f t="shared" ref="C79:L79" si="0">SUM(C2:C78)</f>
        <v>72</v>
      </c>
      <c r="D79" s="35">
        <f t="shared" si="0"/>
        <v>0</v>
      </c>
      <c r="E79" s="35">
        <f t="shared" si="0"/>
        <v>378</v>
      </c>
      <c r="F79" s="35">
        <f t="shared" si="0"/>
        <v>338</v>
      </c>
      <c r="G79" s="35">
        <f t="shared" si="0"/>
        <v>148</v>
      </c>
      <c r="H79" s="35">
        <f t="shared" si="0"/>
        <v>123</v>
      </c>
      <c r="I79" s="35">
        <f t="shared" si="0"/>
        <v>48</v>
      </c>
      <c r="J79" s="35">
        <f t="shared" si="0"/>
        <v>9898</v>
      </c>
      <c r="K79" s="35">
        <f t="shared" si="0"/>
        <v>224</v>
      </c>
      <c r="L79" s="35">
        <f t="shared" si="0"/>
        <v>704</v>
      </c>
    </row>
    <row r="80" spans="1:12">
      <c r="A80" s="1" t="s">
        <v>33</v>
      </c>
      <c r="B80" s="36">
        <f>AVERAGE(B2:B78)</f>
        <v>0.44155844155844198</v>
      </c>
      <c r="C80" s="36">
        <f t="shared" ref="C80:L80" si="1">AVERAGE(C2:C78)</f>
        <v>0.93506493506493504</v>
      </c>
      <c r="D80" s="36">
        <f t="shared" si="1"/>
        <v>0</v>
      </c>
      <c r="E80" s="36">
        <f t="shared" si="1"/>
        <v>4.9090909090909101</v>
      </c>
      <c r="F80" s="36">
        <f t="shared" si="1"/>
        <v>4.3896103896103904</v>
      </c>
      <c r="G80" s="36">
        <f t="shared" si="1"/>
        <v>1.9220779220779201</v>
      </c>
      <c r="H80" s="36">
        <f t="shared" si="1"/>
        <v>1.5974025974026</v>
      </c>
      <c r="I80" s="36">
        <f t="shared" si="1"/>
        <v>0.62337662337662303</v>
      </c>
      <c r="J80" s="36">
        <f t="shared" si="1"/>
        <v>128.54545454545499</v>
      </c>
      <c r="K80" s="36">
        <f t="shared" si="1"/>
        <v>2.9090909090909101</v>
      </c>
      <c r="L80" s="36">
        <f t="shared" si="1"/>
        <v>9.1428571428571406</v>
      </c>
    </row>
    <row r="81" spans="1:12">
      <c r="A81" s="1" t="s">
        <v>34</v>
      </c>
      <c r="B81" s="36">
        <f>_xlfn.STDEV.S(B1:B78)</f>
        <v>0.49982908903961498</v>
      </c>
      <c r="C81" s="36">
        <f t="shared" ref="C81:L81" si="2">_xlfn.STDEV.S(C1:C78)</f>
        <v>1.1394558066031499</v>
      </c>
      <c r="D81" s="36">
        <f t="shared" si="2"/>
        <v>0</v>
      </c>
      <c r="E81" s="36">
        <f t="shared" si="2"/>
        <v>4.5629567346929099</v>
      </c>
      <c r="F81" s="36">
        <f t="shared" si="2"/>
        <v>4.2678598240553001</v>
      </c>
      <c r="G81" s="36">
        <f t="shared" si="2"/>
        <v>2.54830301514678</v>
      </c>
      <c r="H81" s="36">
        <f t="shared" si="2"/>
        <v>3.3531593125374002</v>
      </c>
      <c r="I81" s="36">
        <f t="shared" si="2"/>
        <v>0.76155936007643399</v>
      </c>
      <c r="J81" s="36">
        <f t="shared" si="2"/>
        <v>83.269465158311206</v>
      </c>
      <c r="K81" s="36">
        <f t="shared" si="2"/>
        <v>9.7037456389703998</v>
      </c>
      <c r="L81" s="36">
        <f t="shared" si="2"/>
        <v>7.1849885282007202</v>
      </c>
    </row>
    <row r="82" spans="1:12">
      <c r="A82" s="1" t="s">
        <v>35</v>
      </c>
      <c r="B82" s="36">
        <f>IFERROR(B81/B80,"Null Values")</f>
        <v>1.13196587811913</v>
      </c>
      <c r="C82" s="36">
        <f t="shared" ref="C82:L82" si="3">IFERROR(C81/C80,"Null Values")</f>
        <v>1.2185846820616999</v>
      </c>
      <c r="D82" s="36" t="str">
        <f t="shared" si="3"/>
        <v>Null Values</v>
      </c>
      <c r="E82" s="36">
        <f t="shared" si="3"/>
        <v>0.92949118669670505</v>
      </c>
      <c r="F82" s="36">
        <f t="shared" si="3"/>
        <v>0.97226392441496601</v>
      </c>
      <c r="G82" s="36">
        <f t="shared" si="3"/>
        <v>1.32580629842096</v>
      </c>
      <c r="H82" s="36">
        <f t="shared" si="3"/>
        <v>2.0991322525640599</v>
      </c>
      <c r="I82" s="36">
        <f t="shared" si="3"/>
        <v>1.2216681401226099</v>
      </c>
      <c r="J82" s="36">
        <f t="shared" si="3"/>
        <v>0.64778226077894097</v>
      </c>
      <c r="K82" s="36">
        <f t="shared" si="3"/>
        <v>3.3356625633960801</v>
      </c>
      <c r="L82" s="36">
        <f t="shared" si="3"/>
        <v>0.78585812027195401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5" sqref="B25"/>
    </sheetView>
  </sheetViews>
  <sheetFormatPr defaultColWidth="8.88671875" defaultRowHeight="14.4"/>
  <cols>
    <col min="1" max="1" width="10.21875" style="33"/>
    <col min="2" max="2" width="10" style="33"/>
    <col min="3" max="16384" width="8.88671875" style="1"/>
  </cols>
  <sheetData>
    <row r="1" spans="1:2">
      <c r="A1" s="33" t="s">
        <v>36</v>
      </c>
      <c r="B1" s="33" t="s">
        <v>37</v>
      </c>
    </row>
    <row r="2" spans="1:2">
      <c r="A2" s="42">
        <v>45446</v>
      </c>
      <c r="B2">
        <v>362</v>
      </c>
    </row>
    <row r="3" spans="1:2">
      <c r="A3" s="42">
        <v>45447</v>
      </c>
      <c r="B3">
        <v>264</v>
      </c>
    </row>
    <row r="4" spans="1:2">
      <c r="A4" s="42">
        <v>45448</v>
      </c>
      <c r="B4">
        <v>349</v>
      </c>
    </row>
    <row r="5" spans="1:2">
      <c r="A5" s="42">
        <v>45449</v>
      </c>
      <c r="B5">
        <v>315</v>
      </c>
    </row>
    <row r="6" spans="1:2">
      <c r="A6" s="42">
        <v>45450</v>
      </c>
      <c r="B6">
        <v>332</v>
      </c>
    </row>
    <row r="7" spans="1:2">
      <c r="A7" s="42">
        <v>45451</v>
      </c>
      <c r="B7">
        <v>255</v>
      </c>
    </row>
    <row r="8" spans="1:2">
      <c r="A8" s="42">
        <v>45453</v>
      </c>
      <c r="B8">
        <v>390</v>
      </c>
    </row>
    <row r="9" spans="1:2">
      <c r="A9" s="42">
        <v>45454</v>
      </c>
      <c r="B9">
        <v>266</v>
      </c>
    </row>
    <row r="10" spans="1:2">
      <c r="A10" s="42">
        <v>45455</v>
      </c>
      <c r="B10">
        <v>325</v>
      </c>
    </row>
    <row r="11" spans="1:2">
      <c r="A11" s="42">
        <v>45456</v>
      </c>
      <c r="B11">
        <v>223</v>
      </c>
    </row>
    <row r="12" spans="1:2">
      <c r="A12" s="42">
        <v>45457</v>
      </c>
      <c r="B12">
        <v>309</v>
      </c>
    </row>
    <row r="13" spans="1:2">
      <c r="A13" s="42">
        <v>45458</v>
      </c>
      <c r="B13">
        <v>227</v>
      </c>
    </row>
    <row r="14" spans="1:2">
      <c r="A14" s="42">
        <v>45460</v>
      </c>
      <c r="B14">
        <v>138</v>
      </c>
    </row>
    <row r="15" spans="1:2">
      <c r="A15" s="42">
        <v>45460</v>
      </c>
      <c r="B15">
        <v>138</v>
      </c>
    </row>
    <row r="16" spans="1:2">
      <c r="A16" s="42">
        <v>45461</v>
      </c>
      <c r="B16">
        <v>311</v>
      </c>
    </row>
    <row r="17" spans="1:2">
      <c r="A17" s="42">
        <v>45462</v>
      </c>
      <c r="B17">
        <v>307</v>
      </c>
    </row>
    <row r="18" spans="1:2">
      <c r="A18" s="42">
        <v>45463</v>
      </c>
      <c r="B18">
        <v>269</v>
      </c>
    </row>
    <row r="19" spans="1:2">
      <c r="A19" s="42">
        <v>45464</v>
      </c>
      <c r="B19">
        <v>255</v>
      </c>
    </row>
    <row r="20" spans="1:2">
      <c r="A20" s="42">
        <v>45465</v>
      </c>
      <c r="B20">
        <v>224</v>
      </c>
    </row>
    <row r="21" spans="1:2">
      <c r="A21" s="42">
        <v>45467</v>
      </c>
      <c r="B21">
        <v>363</v>
      </c>
    </row>
    <row r="22" spans="1:2">
      <c r="A22" s="42">
        <v>45468</v>
      </c>
      <c r="B22">
        <v>56</v>
      </c>
    </row>
    <row r="23" spans="1:2">
      <c r="A23" s="42">
        <v>45469</v>
      </c>
      <c r="B23">
        <v>299</v>
      </c>
    </row>
    <row r="24" spans="1:2">
      <c r="A24" s="42">
        <v>45470</v>
      </c>
      <c r="B24">
        <v>41</v>
      </c>
    </row>
    <row r="25" spans="1:2">
      <c r="A25" s="42">
        <v>45471</v>
      </c>
      <c r="B25">
        <v>384</v>
      </c>
    </row>
    <row r="26" spans="1:2">
      <c r="A26" s="42">
        <v>45472</v>
      </c>
      <c r="B26">
        <v>243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ColWidth="9" defaultRowHeight="14.4"/>
  <sheetData>
    <row r="1" spans="1:2">
      <c r="A1" t="s">
        <v>38</v>
      </c>
      <c r="B1" t="s">
        <v>39</v>
      </c>
    </row>
    <row r="2" spans="1:2">
      <c r="A2" s="32">
        <v>156</v>
      </c>
      <c r="B2">
        <v>1</v>
      </c>
    </row>
    <row r="3" spans="1:2">
      <c r="A3" s="32">
        <v>235.142857142857</v>
      </c>
      <c r="B3">
        <v>9</v>
      </c>
    </row>
    <row r="4" spans="1:2">
      <c r="A4" s="32">
        <v>314.28571428571399</v>
      </c>
      <c r="B4">
        <v>5</v>
      </c>
    </row>
    <row r="5" spans="1:2">
      <c r="A5" s="32">
        <v>393.42857142857099</v>
      </c>
      <c r="B5">
        <v>4</v>
      </c>
    </row>
    <row r="6" spans="1:2">
      <c r="A6" s="32">
        <v>472.57142857142901</v>
      </c>
      <c r="B6">
        <v>3</v>
      </c>
    </row>
    <row r="7" spans="1:2">
      <c r="A7" s="32">
        <v>551.71428571428601</v>
      </c>
      <c r="B7">
        <v>0</v>
      </c>
    </row>
    <row r="8" spans="1:2">
      <c r="A8" s="32">
        <v>630.857142857143</v>
      </c>
      <c r="B8">
        <v>0</v>
      </c>
    </row>
    <row r="9" spans="1:2">
      <c r="A9" s="32">
        <v>710</v>
      </c>
      <c r="B9">
        <v>1</v>
      </c>
    </row>
    <row r="10" spans="1:2">
      <c r="A10" t="s">
        <v>40</v>
      </c>
      <c r="B10">
        <v>0</v>
      </c>
    </row>
  </sheetData>
  <sortState ref="A2:A9">
    <sortCondition ref="A2"/>
  </sortState>
  <pageMargins left="0.7" right="0.7" top="0.75" bottom="0.75" header="0.3" footer="0.3"/>
  <pageSetup paperSize="256" orientation="portrait" horizontalDpi="203" verticalDpi="20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ColWidth="9" defaultRowHeight="14.4"/>
  <sheetData>
    <row r="1" spans="1:2">
      <c r="A1" s="24" t="s">
        <v>38</v>
      </c>
      <c r="B1" s="24" t="s">
        <v>39</v>
      </c>
    </row>
    <row r="2" spans="1:2">
      <c r="A2" s="31">
        <v>156</v>
      </c>
      <c r="B2" s="26">
        <v>1</v>
      </c>
    </row>
    <row r="3" spans="1:2">
      <c r="A3" s="31">
        <v>235.142857142857</v>
      </c>
      <c r="B3" s="26">
        <v>9</v>
      </c>
    </row>
    <row r="4" spans="1:2">
      <c r="A4" s="31">
        <v>314.28571428571399</v>
      </c>
      <c r="B4" s="26">
        <v>5</v>
      </c>
    </row>
    <row r="5" spans="1:2">
      <c r="A5" s="31">
        <v>393.42857142857099</v>
      </c>
      <c r="B5" s="26">
        <v>4</v>
      </c>
    </row>
    <row r="6" spans="1:2">
      <c r="A6" s="31">
        <v>472.57142857142901</v>
      </c>
      <c r="B6" s="26">
        <v>3</v>
      </c>
    </row>
    <row r="7" spans="1:2">
      <c r="A7" s="31">
        <v>551.71428571428601</v>
      </c>
      <c r="B7" s="26">
        <v>0</v>
      </c>
    </row>
    <row r="8" spans="1:2">
      <c r="A8" s="31">
        <v>630.857142857143</v>
      </c>
      <c r="B8" s="26">
        <v>0</v>
      </c>
    </row>
    <row r="9" spans="1:2">
      <c r="A9" s="31">
        <v>710</v>
      </c>
      <c r="B9" s="26">
        <v>1</v>
      </c>
    </row>
    <row r="10" spans="1:2">
      <c r="A10" s="28" t="s">
        <v>40</v>
      </c>
      <c r="B10" s="28">
        <v>0</v>
      </c>
    </row>
  </sheetData>
  <sortState ref="A2:A9">
    <sortCondition ref="A2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ColWidth="9" defaultRowHeight="14.4"/>
  <sheetData>
    <row r="1" spans="1:2">
      <c r="A1" s="24" t="s">
        <v>38</v>
      </c>
      <c r="B1" s="24" t="s">
        <v>39</v>
      </c>
    </row>
    <row r="2" spans="1:2">
      <c r="A2" s="25">
        <v>-1.1010775157591901</v>
      </c>
      <c r="B2" s="26">
        <v>1</v>
      </c>
    </row>
    <row r="3" spans="1:2">
      <c r="A3" s="25">
        <v>-0.48036656120432403</v>
      </c>
      <c r="B3" s="26">
        <v>9</v>
      </c>
    </row>
    <row r="4" spans="1:2">
      <c r="A4" s="25">
        <v>0.140344393350539</v>
      </c>
      <c r="B4" s="26">
        <v>5</v>
      </c>
    </row>
    <row r="5" spans="1:2">
      <c r="A5" s="25">
        <v>0.76105534790540197</v>
      </c>
      <c r="B5" s="26">
        <v>4</v>
      </c>
    </row>
    <row r="6" spans="1:2">
      <c r="A6" s="25">
        <v>1.38176630246026</v>
      </c>
      <c r="B6" s="26">
        <v>3</v>
      </c>
    </row>
    <row r="7" spans="1:2">
      <c r="A7" s="25">
        <v>2.0024772570151299</v>
      </c>
      <c r="B7" s="26">
        <v>0</v>
      </c>
    </row>
    <row r="8" spans="1:2">
      <c r="A8" s="25">
        <v>2.6231882115699898</v>
      </c>
      <c r="B8" s="26">
        <v>0</v>
      </c>
    </row>
    <row r="9" spans="1:2">
      <c r="A9" s="25">
        <v>3.2438991661248502</v>
      </c>
      <c r="B9" s="26">
        <v>1</v>
      </c>
    </row>
    <row r="10" spans="1:2">
      <c r="A10" s="28" t="s">
        <v>40</v>
      </c>
      <c r="B10" s="28">
        <v>0</v>
      </c>
    </row>
  </sheetData>
  <sortState ref="A2:A9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ColWidth="9" defaultRowHeight="14.4"/>
  <sheetData>
    <row r="1" spans="1:4">
      <c r="A1" s="24" t="s">
        <v>38</v>
      </c>
      <c r="B1" s="24" t="s">
        <v>39</v>
      </c>
      <c r="C1" s="24" t="s">
        <v>38</v>
      </c>
      <c r="D1" s="24" t="s">
        <v>39</v>
      </c>
    </row>
    <row r="2" spans="1:4">
      <c r="A2" s="25">
        <v>-1.1010775157591901</v>
      </c>
      <c r="B2" s="26">
        <v>1</v>
      </c>
      <c r="C2" s="25">
        <v>-0.48036656120432403</v>
      </c>
      <c r="D2" s="26">
        <v>9</v>
      </c>
    </row>
    <row r="3" spans="1:4">
      <c r="A3" s="25">
        <v>-0.48036656120432403</v>
      </c>
      <c r="B3" s="26">
        <v>9</v>
      </c>
      <c r="C3" s="25">
        <v>0.140344393350539</v>
      </c>
      <c r="D3" s="26">
        <v>5</v>
      </c>
    </row>
    <row r="4" spans="1:4">
      <c r="A4" s="25">
        <v>0.140344393350539</v>
      </c>
      <c r="B4" s="26">
        <v>5</v>
      </c>
      <c r="C4" s="25">
        <v>0.76105534790540197</v>
      </c>
      <c r="D4" s="26">
        <v>4</v>
      </c>
    </row>
    <row r="5" spans="1:4">
      <c r="A5" s="25">
        <v>0.76105534790540197</v>
      </c>
      <c r="B5" s="26">
        <v>4</v>
      </c>
      <c r="C5" s="25">
        <v>1.38176630246026</v>
      </c>
      <c r="D5" s="26">
        <v>3</v>
      </c>
    </row>
    <row r="6" spans="1:4">
      <c r="A6" s="25">
        <v>1.38176630246026</v>
      </c>
      <c r="B6" s="26">
        <v>3</v>
      </c>
      <c r="C6" s="25">
        <v>-1.1010775157591901</v>
      </c>
      <c r="D6" s="26">
        <v>1</v>
      </c>
    </row>
    <row r="7" spans="1:4">
      <c r="A7" s="25">
        <v>2.0024772570151299</v>
      </c>
      <c r="B7" s="26">
        <v>0</v>
      </c>
      <c r="C7" s="25">
        <v>3.2438991661248502</v>
      </c>
      <c r="D7" s="26">
        <v>1</v>
      </c>
    </row>
    <row r="8" spans="1:4">
      <c r="A8" s="25">
        <v>2.6231882115699898</v>
      </c>
      <c r="B8" s="26">
        <v>0</v>
      </c>
      <c r="C8" s="25">
        <v>2.0024772570151299</v>
      </c>
      <c r="D8" s="26">
        <v>0</v>
      </c>
    </row>
    <row r="9" spans="1:4">
      <c r="A9" s="25">
        <v>3.2438991661248502</v>
      </c>
      <c r="B9" s="26">
        <v>1</v>
      </c>
      <c r="C9" s="25">
        <v>2.6231882115699898</v>
      </c>
      <c r="D9" s="26">
        <v>0</v>
      </c>
    </row>
    <row r="10" spans="1:4">
      <c r="A10" s="28" t="s">
        <v>40</v>
      </c>
      <c r="B10" s="28">
        <v>0</v>
      </c>
      <c r="C10" s="30" t="s">
        <v>40</v>
      </c>
      <c r="D10" s="28">
        <v>0</v>
      </c>
    </row>
  </sheetData>
  <sortState ref="C2:D10">
    <sortCondition descending="1" ref="D2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ColWidth="9" defaultRowHeight="14.4"/>
  <sheetData>
    <row r="1" spans="1:3">
      <c r="A1" s="24" t="s">
        <v>38</v>
      </c>
      <c r="B1" s="24" t="s">
        <v>39</v>
      </c>
      <c r="C1" s="24" t="s">
        <v>41</v>
      </c>
    </row>
    <row r="2" spans="1:3">
      <c r="A2" s="25">
        <v>-1.1010775157591901</v>
      </c>
      <c r="B2" s="26">
        <v>1</v>
      </c>
      <c r="C2" s="27">
        <v>4.3478260869565202E-2</v>
      </c>
    </row>
    <row r="3" spans="1:3">
      <c r="A3" s="25">
        <v>-0.48036656120432403</v>
      </c>
      <c r="B3" s="26">
        <v>9</v>
      </c>
      <c r="C3" s="27">
        <v>0.434782608695652</v>
      </c>
    </row>
    <row r="4" spans="1:3">
      <c r="A4" s="25">
        <v>0.140344393350539</v>
      </c>
      <c r="B4" s="26">
        <v>5</v>
      </c>
      <c r="C4" s="27">
        <v>0.65217391304347805</v>
      </c>
    </row>
    <row r="5" spans="1:3">
      <c r="A5" s="25">
        <v>0.76105534790540197</v>
      </c>
      <c r="B5" s="26">
        <v>4</v>
      </c>
      <c r="C5" s="27">
        <v>0.82608695652173902</v>
      </c>
    </row>
    <row r="6" spans="1:3">
      <c r="A6" s="25">
        <v>1.38176630246026</v>
      </c>
      <c r="B6" s="26">
        <v>3</v>
      </c>
      <c r="C6" s="27">
        <v>0.95652173913043503</v>
      </c>
    </row>
    <row r="7" spans="1:3">
      <c r="A7" s="25">
        <v>2.0024772570151299</v>
      </c>
      <c r="B7" s="26">
        <v>0</v>
      </c>
      <c r="C7" s="27">
        <v>0.95652173913043503</v>
      </c>
    </row>
    <row r="8" spans="1:3">
      <c r="A8" s="25">
        <v>2.6231882115699898</v>
      </c>
      <c r="B8" s="26">
        <v>0</v>
      </c>
      <c r="C8" s="27">
        <v>0.95652173913043503</v>
      </c>
    </row>
    <row r="9" spans="1:3">
      <c r="A9" s="25">
        <v>3.2438991661248502</v>
      </c>
      <c r="B9" s="26">
        <v>1</v>
      </c>
      <c r="C9" s="27">
        <v>1</v>
      </c>
    </row>
    <row r="10" spans="1:3">
      <c r="A10" s="28" t="s">
        <v>40</v>
      </c>
      <c r="B10" s="28">
        <v>0</v>
      </c>
      <c r="C10" s="29">
        <v>1</v>
      </c>
    </row>
  </sheetData>
  <sortState ref="A2:A9">
    <sortCondition ref="A2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35"/>
  <sheetViews>
    <sheetView topLeftCell="F2" workbookViewId="0">
      <selection activeCell="S20" sqref="S20"/>
    </sheetView>
  </sheetViews>
  <sheetFormatPr defaultColWidth="8.88671875" defaultRowHeight="14.4"/>
  <cols>
    <col min="1" max="1" width="8.88671875" style="1"/>
    <col min="2" max="2" width="14.109375" style="1"/>
    <col min="3" max="3" width="12.5546875" style="1" customWidth="1"/>
    <col min="4" max="6" width="8.88671875" style="1"/>
    <col min="7" max="7" width="20.77734375" style="1" customWidth="1"/>
    <col min="8" max="8" width="14" style="1" customWidth="1"/>
    <col min="9" max="9" width="8.88671875" style="1"/>
    <col min="10" max="10" width="2.77734375" style="1" customWidth="1"/>
    <col min="11" max="11" width="4.21875" style="1" customWidth="1"/>
    <col min="12" max="16384" width="8.88671875" style="1"/>
  </cols>
  <sheetData>
    <row r="2" spans="1:22" ht="15.6">
      <c r="P2" s="18" t="s">
        <v>42</v>
      </c>
      <c r="Q2" s="18"/>
      <c r="R2" s="18"/>
      <c r="S2" s="18"/>
      <c r="T2" s="18"/>
    </row>
    <row r="3" spans="1:22">
      <c r="A3" s="2" t="s">
        <v>37</v>
      </c>
      <c r="B3" s="3" t="s">
        <v>43</v>
      </c>
      <c r="C3" s="4" t="s">
        <v>44</v>
      </c>
      <c r="D3" s="4" t="s">
        <v>45</v>
      </c>
      <c r="E3" s="5"/>
      <c r="O3" s="10"/>
      <c r="P3" s="11"/>
      <c r="Q3" s="11"/>
      <c r="R3" s="11"/>
      <c r="S3" s="11"/>
      <c r="T3" s="11"/>
      <c r="U3" s="11"/>
      <c r="V3" s="19"/>
    </row>
    <row r="4" spans="1:22">
      <c r="A4" s="1">
        <v>363</v>
      </c>
      <c r="B4" s="1">
        <v>156</v>
      </c>
      <c r="C4" s="1">
        <f>(A4-$H$14)/$H$15</f>
        <v>0.52240655129856906</v>
      </c>
      <c r="D4" s="6">
        <f>I6</f>
        <v>-1.1010775157591901</v>
      </c>
      <c r="H4" s="7" t="s">
        <v>46</v>
      </c>
      <c r="I4" s="7" t="s">
        <v>47</v>
      </c>
      <c r="O4" s="12"/>
      <c r="P4" s="14" t="s">
        <v>48</v>
      </c>
      <c r="Q4" s="13"/>
      <c r="R4" s="13"/>
      <c r="S4" s="13"/>
      <c r="T4" s="13"/>
      <c r="U4" s="13"/>
      <c r="V4" s="20"/>
    </row>
    <row r="5" spans="1:22">
      <c r="A5" s="1">
        <v>302</v>
      </c>
      <c r="B5" s="8">
        <f t="shared" ref="B5:B11" si="0">B4+H$9</f>
        <v>235.142857142857</v>
      </c>
      <c r="C5" s="1">
        <f t="shared" ref="C5:C26" si="1">(A5-$H$14)/$H$15</f>
        <v>4.3988541199422797E-2</v>
      </c>
      <c r="D5" s="9">
        <f>D4+$I$9</f>
        <v>-0.48036656120432603</v>
      </c>
      <c r="E5" s="8"/>
      <c r="G5" s="1" t="s">
        <v>49</v>
      </c>
      <c r="H5" s="1">
        <f>MAX(A4:A26)</f>
        <v>710</v>
      </c>
      <c r="I5" s="1">
        <f>MAX(C4:C26)</f>
        <v>3.24389916612486</v>
      </c>
      <c r="O5" s="12"/>
      <c r="P5" s="13"/>
      <c r="Q5" s="13"/>
      <c r="R5" s="13"/>
      <c r="S5" s="13"/>
      <c r="T5" s="13"/>
      <c r="U5" s="13"/>
      <c r="V5" s="20"/>
    </row>
    <row r="6" spans="1:22">
      <c r="A6" s="1">
        <v>204</v>
      </c>
      <c r="B6" s="8">
        <f t="shared" si="0"/>
        <v>314.28571428571399</v>
      </c>
      <c r="C6" s="1">
        <f t="shared" si="1"/>
        <v>-0.72461744223854996</v>
      </c>
      <c r="D6" s="9">
        <f t="shared" ref="D6:D11" si="2">D5+$I$9</f>
        <v>0.140344393350539</v>
      </c>
      <c r="E6" s="8"/>
      <c r="G6" s="1" t="s">
        <v>50</v>
      </c>
      <c r="H6" s="1">
        <f>MIN(A4:A26)</f>
        <v>156</v>
      </c>
      <c r="I6" s="1">
        <f>MIN(C4:C26)</f>
        <v>-1.1010775157591901</v>
      </c>
      <c r="O6" s="12"/>
      <c r="P6" s="14" t="s">
        <v>51</v>
      </c>
      <c r="Q6" s="13"/>
      <c r="R6" s="13">
        <v>350</v>
      </c>
      <c r="S6" s="13"/>
      <c r="T6" s="13"/>
      <c r="U6" s="13"/>
      <c r="V6" s="20"/>
    </row>
    <row r="7" spans="1:22">
      <c r="A7" s="1">
        <v>432</v>
      </c>
      <c r="B7" s="8">
        <f t="shared" si="0"/>
        <v>393.42857142857099</v>
      </c>
      <c r="C7" s="1">
        <f t="shared" si="1"/>
        <v>1.0635679069844901</v>
      </c>
      <c r="D7" s="9">
        <f t="shared" si="2"/>
        <v>0.76105534790540297</v>
      </c>
      <c r="E7" s="8"/>
      <c r="O7" s="12"/>
      <c r="P7" s="14" t="s">
        <v>33</v>
      </c>
      <c r="Q7" s="13"/>
      <c r="R7" s="21">
        <f>$H$14</f>
        <v>296.39130434782601</v>
      </c>
      <c r="S7" s="13"/>
      <c r="T7" s="13"/>
      <c r="U7" s="13"/>
      <c r="V7" s="20"/>
    </row>
    <row r="8" spans="1:22">
      <c r="A8" s="1">
        <v>354</v>
      </c>
      <c r="B8" s="8">
        <f t="shared" si="0"/>
        <v>472.57142857142901</v>
      </c>
      <c r="C8" s="1">
        <f t="shared" si="1"/>
        <v>0.45182028751344899</v>
      </c>
      <c r="D8" s="9">
        <f t="shared" si="2"/>
        <v>1.38176630246027</v>
      </c>
      <c r="E8" s="8"/>
      <c r="G8" s="1" t="s">
        <v>52</v>
      </c>
      <c r="H8" s="1">
        <f>H5-H6</f>
        <v>554</v>
      </c>
      <c r="I8" s="1">
        <f>I5-I6</f>
        <v>4.3449766818840496</v>
      </c>
      <c r="O8" s="12"/>
      <c r="P8" s="14" t="s">
        <v>34</v>
      </c>
      <c r="Q8" s="13"/>
      <c r="R8" s="21">
        <f>$H$15</f>
        <v>127.503561137589</v>
      </c>
      <c r="S8" s="13"/>
      <c r="T8" s="13"/>
      <c r="U8" s="13"/>
      <c r="V8" s="20"/>
    </row>
    <row r="9" spans="1:22">
      <c r="A9" s="1">
        <v>314</v>
      </c>
      <c r="B9" s="8">
        <f t="shared" si="0"/>
        <v>551.71428571428601</v>
      </c>
      <c r="C9" s="1">
        <f t="shared" si="1"/>
        <v>0.13810355957958301</v>
      </c>
      <c r="D9" s="9">
        <f t="shared" si="2"/>
        <v>2.0024772570151299</v>
      </c>
      <c r="E9" s="8"/>
      <c r="G9" s="1" t="s">
        <v>53</v>
      </c>
      <c r="H9" s="1">
        <f>H8/7</f>
        <v>79.142857142857096</v>
      </c>
      <c r="I9" s="1">
        <f>I8/7</f>
        <v>0.62071095455486403</v>
      </c>
      <c r="O9" s="12"/>
      <c r="P9" s="13"/>
      <c r="Q9" s="13"/>
      <c r="R9" s="13"/>
      <c r="S9" s="13"/>
      <c r="T9" s="13"/>
      <c r="U9" s="13"/>
      <c r="V9" s="20"/>
    </row>
    <row r="10" spans="1:22">
      <c r="A10" s="1">
        <v>356</v>
      </c>
      <c r="B10" s="8">
        <f t="shared" si="0"/>
        <v>630.857142857143</v>
      </c>
      <c r="C10" s="1">
        <f t="shared" si="1"/>
        <v>0.46750612391014301</v>
      </c>
      <c r="D10" s="9">
        <f t="shared" si="2"/>
        <v>2.62318821157</v>
      </c>
      <c r="E10" s="8"/>
      <c r="O10" s="12"/>
      <c r="P10" s="14" t="s">
        <v>54</v>
      </c>
      <c r="Q10" s="13"/>
      <c r="R10" s="13">
        <f>STANDARDIZE(R6,R7,R8)</f>
        <v>0.42044861472006301</v>
      </c>
      <c r="S10" s="13"/>
      <c r="T10" s="13"/>
      <c r="U10" s="13"/>
      <c r="V10" s="20"/>
    </row>
    <row r="11" spans="1:22">
      <c r="A11" s="1">
        <v>176</v>
      </c>
      <c r="B11" s="1">
        <f t="shared" si="0"/>
        <v>710</v>
      </c>
      <c r="C11" s="1">
        <f t="shared" si="1"/>
        <v>-0.94421915179225702</v>
      </c>
      <c r="D11" s="9">
        <f t="shared" si="2"/>
        <v>3.24389916612486</v>
      </c>
      <c r="O11" s="12"/>
      <c r="P11" s="13"/>
      <c r="Q11" s="13"/>
      <c r="R11" s="13"/>
      <c r="S11" s="13"/>
      <c r="T11" s="13"/>
      <c r="U11" s="13"/>
      <c r="V11" s="20"/>
    </row>
    <row r="12" spans="1:22">
      <c r="A12" s="1">
        <v>467</v>
      </c>
      <c r="C12" s="1">
        <f t="shared" si="1"/>
        <v>1.33807004392662</v>
      </c>
      <c r="O12" s="12"/>
      <c r="P12" s="13"/>
      <c r="Q12" s="13"/>
      <c r="R12" s="13"/>
      <c r="S12" s="14" t="s">
        <v>55</v>
      </c>
      <c r="T12" s="13"/>
      <c r="U12" s="13"/>
      <c r="V12" s="20"/>
    </row>
    <row r="13" spans="1:22">
      <c r="A13" s="1">
        <v>302</v>
      </c>
      <c r="C13" s="1">
        <f t="shared" si="1"/>
        <v>4.3988541199422797E-2</v>
      </c>
      <c r="O13" s="12"/>
      <c r="P13" s="14" t="s">
        <v>56</v>
      </c>
      <c r="Q13" s="13"/>
      <c r="R13" s="13">
        <f>_xlfn.NORM.S.DIST(R10,TRUE)</f>
        <v>0.66292111992154201</v>
      </c>
      <c r="S13" s="23">
        <f>R13</f>
        <v>0.66292111992154201</v>
      </c>
      <c r="T13" s="13"/>
      <c r="U13" s="13"/>
      <c r="V13" s="20"/>
    </row>
    <row r="14" spans="1:22">
      <c r="A14" s="1">
        <v>221</v>
      </c>
      <c r="C14" s="1">
        <f t="shared" si="1"/>
        <v>-0.59128783286665698</v>
      </c>
      <c r="G14" s="1" t="s">
        <v>57</v>
      </c>
      <c r="H14" s="8">
        <f>AVERAGE(A4:A26)</f>
        <v>296.39130434782601</v>
      </c>
      <c r="O14" s="12"/>
      <c r="P14" s="13"/>
      <c r="Q14" s="13"/>
      <c r="R14" s="13"/>
      <c r="S14" s="23"/>
      <c r="T14" s="13"/>
      <c r="U14" s="13"/>
      <c r="V14" s="20"/>
    </row>
    <row r="15" spans="1:22">
      <c r="A15" s="1">
        <v>208</v>
      </c>
      <c r="C15" s="1">
        <f t="shared" si="1"/>
        <v>-0.69324576944516303</v>
      </c>
      <c r="G15" s="1" t="s">
        <v>58</v>
      </c>
      <c r="H15" s="8">
        <f>STDEV(A4:A26)</f>
        <v>127.503561137589</v>
      </c>
      <c r="O15" s="12"/>
      <c r="P15" s="14" t="s">
        <v>59</v>
      </c>
      <c r="Q15" s="13"/>
      <c r="R15" s="13">
        <f>_xlfn.NORM.DIST(R6,R7,R8,TRUE)</f>
        <v>0.66292111992154201</v>
      </c>
      <c r="S15" s="23">
        <f t="shared" ref="S15" si="3">R15</f>
        <v>0.66292111992154201</v>
      </c>
      <c r="T15" s="13"/>
      <c r="U15" s="13"/>
      <c r="V15" s="20"/>
    </row>
    <row r="16" spans="1:22">
      <c r="A16" s="1">
        <v>191</v>
      </c>
      <c r="C16" s="1">
        <f t="shared" si="1"/>
        <v>-0.826575378817057</v>
      </c>
      <c r="O16" s="16"/>
      <c r="P16" s="17"/>
      <c r="Q16" s="17"/>
      <c r="R16" s="17"/>
      <c r="S16" s="17"/>
      <c r="T16" s="17"/>
      <c r="U16" s="17"/>
      <c r="V16" s="22"/>
    </row>
    <row r="17" spans="1:13">
      <c r="A17" s="1">
        <v>183</v>
      </c>
      <c r="C17" s="1">
        <f t="shared" si="1"/>
        <v>-0.88931872440382997</v>
      </c>
    </row>
    <row r="18" spans="1:13" ht="15.6">
      <c r="A18" s="1">
        <v>283</v>
      </c>
      <c r="C18" s="1">
        <f t="shared" si="1"/>
        <v>-0.105026904569164</v>
      </c>
      <c r="G18" s="43" t="s">
        <v>60</v>
      </c>
      <c r="H18" s="43"/>
    </row>
    <row r="19" spans="1:13">
      <c r="A19" s="1">
        <v>156</v>
      </c>
      <c r="C19" s="1">
        <f t="shared" si="1"/>
        <v>-1.1010775157591901</v>
      </c>
      <c r="F19" s="10"/>
      <c r="G19" s="11"/>
      <c r="H19" s="11"/>
      <c r="I19" s="11"/>
      <c r="J19" s="11"/>
      <c r="K19" s="11"/>
      <c r="L19" s="11"/>
      <c r="M19" s="19"/>
    </row>
    <row r="20" spans="1:13">
      <c r="A20" s="1">
        <v>216</v>
      </c>
      <c r="C20" s="1">
        <f t="shared" si="1"/>
        <v>-0.63050242385838995</v>
      </c>
      <c r="F20" s="12"/>
      <c r="G20" s="13"/>
      <c r="H20" s="13"/>
      <c r="I20" s="13"/>
      <c r="J20" s="13"/>
      <c r="K20" s="13"/>
      <c r="L20" s="13"/>
      <c r="M20" s="20"/>
    </row>
    <row r="21" spans="1:13">
      <c r="A21" s="1">
        <v>167</v>
      </c>
      <c r="C21" s="1">
        <f t="shared" si="1"/>
        <v>-1.01480541557738</v>
      </c>
      <c r="F21" s="12"/>
      <c r="G21" s="14" t="s">
        <v>61</v>
      </c>
      <c r="H21" s="13"/>
      <c r="I21" s="13"/>
      <c r="J21" s="13"/>
      <c r="K21" s="13"/>
      <c r="L21" s="13"/>
      <c r="M21" s="20"/>
    </row>
    <row r="22" spans="1:13">
      <c r="A22" s="1">
        <v>710</v>
      </c>
      <c r="C22" s="1">
        <f t="shared" si="1"/>
        <v>3.24389916612486</v>
      </c>
      <c r="F22" s="12"/>
      <c r="G22" s="13"/>
      <c r="H22" s="13"/>
      <c r="I22" s="13"/>
      <c r="J22" s="13"/>
      <c r="K22" s="13"/>
      <c r="L22" s="13"/>
      <c r="M22" s="20"/>
    </row>
    <row r="23" spans="1:13">
      <c r="A23" s="1">
        <v>183</v>
      </c>
      <c r="C23" s="1">
        <f t="shared" si="1"/>
        <v>-0.88931872440382997</v>
      </c>
      <c r="F23" s="12"/>
      <c r="G23" s="14" t="s">
        <v>62</v>
      </c>
      <c r="H23" s="15">
        <v>0.01</v>
      </c>
      <c r="I23" s="13"/>
      <c r="J23" s="13"/>
      <c r="K23" s="13"/>
      <c r="L23" s="13"/>
      <c r="M23" s="20"/>
    </row>
    <row r="24" spans="1:13">
      <c r="A24" s="1">
        <v>334</v>
      </c>
      <c r="C24" s="1">
        <f t="shared" si="1"/>
        <v>0.29496192354651601</v>
      </c>
      <c r="F24" s="12"/>
      <c r="G24" s="14" t="s">
        <v>63</v>
      </c>
      <c r="H24" s="13">
        <f>CONFIDENCE(H23,H15,23)</f>
        <v>68.481848765650199</v>
      </c>
      <c r="I24" s="13"/>
      <c r="J24" s="13"/>
      <c r="K24" s="13"/>
      <c r="L24" s="13"/>
      <c r="M24" s="20"/>
    </row>
    <row r="25" spans="1:13">
      <c r="A25" s="1">
        <v>301</v>
      </c>
      <c r="C25" s="1">
        <f t="shared" si="1"/>
        <v>3.6145623001076099E-2</v>
      </c>
      <c r="F25" s="12"/>
      <c r="G25" s="13"/>
      <c r="H25" s="13"/>
      <c r="I25" s="13"/>
      <c r="J25" s="13"/>
      <c r="K25" s="13"/>
      <c r="L25" s="13"/>
      <c r="M25" s="20"/>
    </row>
    <row r="26" spans="1:13">
      <c r="A26" s="1">
        <v>394</v>
      </c>
      <c r="C26" s="1">
        <f t="shared" si="1"/>
        <v>0.765537015447316</v>
      </c>
      <c r="F26" s="12"/>
      <c r="G26" s="13"/>
      <c r="H26" s="14" t="s">
        <v>64</v>
      </c>
      <c r="I26" s="21">
        <f>$H$14-$H$24</f>
        <v>227.90945558217601</v>
      </c>
      <c r="J26" s="14" t="s">
        <v>65</v>
      </c>
      <c r="K26" s="21">
        <f>$H$14+$H$24</f>
        <v>364.87315311347601</v>
      </c>
      <c r="L26" s="13"/>
      <c r="M26" s="20"/>
    </row>
    <row r="27" spans="1:13">
      <c r="F27" s="12"/>
      <c r="G27" s="13"/>
      <c r="H27" s="13"/>
      <c r="I27" s="13"/>
      <c r="J27" s="13"/>
      <c r="K27" s="13"/>
      <c r="L27" s="13"/>
      <c r="M27" s="20"/>
    </row>
    <row r="28" spans="1:13">
      <c r="F28" s="12"/>
      <c r="G28" s="14" t="s">
        <v>66</v>
      </c>
      <c r="H28" s="13">
        <v>0.05</v>
      </c>
      <c r="I28" s="13"/>
      <c r="J28" s="13"/>
      <c r="K28" s="13"/>
      <c r="L28" s="13"/>
      <c r="M28" s="20"/>
    </row>
    <row r="29" spans="1:13">
      <c r="F29" s="12"/>
      <c r="G29" s="13"/>
      <c r="H29" s="13">
        <f>CONFIDENCE(H28,H15,23)</f>
        <v>52.108249949042097</v>
      </c>
      <c r="I29" s="13"/>
      <c r="J29" s="13"/>
      <c r="K29" s="13"/>
      <c r="L29" s="13"/>
      <c r="M29" s="20"/>
    </row>
    <row r="30" spans="1:13">
      <c r="F30" s="12"/>
      <c r="G30" s="13"/>
      <c r="H30" s="14" t="s">
        <v>64</v>
      </c>
      <c r="I30" s="21">
        <f>H14-H29</f>
        <v>244.283054398784</v>
      </c>
      <c r="J30" s="14" t="s">
        <v>67</v>
      </c>
      <c r="K30" s="21">
        <f>H14+H29</f>
        <v>348.49955429686798</v>
      </c>
      <c r="L30" s="13"/>
      <c r="M30" s="20"/>
    </row>
    <row r="31" spans="1:13">
      <c r="F31" s="12"/>
      <c r="G31" s="13"/>
      <c r="H31" s="13"/>
      <c r="I31" s="13"/>
      <c r="J31" s="13"/>
      <c r="K31" s="13"/>
      <c r="L31" s="13"/>
      <c r="M31" s="20"/>
    </row>
    <row r="32" spans="1:13">
      <c r="F32" s="12"/>
      <c r="G32" s="14" t="s">
        <v>68</v>
      </c>
      <c r="H32" s="13">
        <v>0.1</v>
      </c>
      <c r="I32" s="13"/>
      <c r="J32" s="13"/>
      <c r="K32" s="13"/>
      <c r="L32" s="13"/>
      <c r="M32" s="20"/>
    </row>
    <row r="33" spans="6:13">
      <c r="F33" s="12"/>
      <c r="G33" s="13"/>
      <c r="H33" s="13">
        <f>CONFIDENCE(0.1,H15,23)</f>
        <v>43.730621888386104</v>
      </c>
      <c r="I33" s="13"/>
      <c r="J33" s="13"/>
      <c r="K33" s="13"/>
      <c r="L33" s="13"/>
      <c r="M33" s="20"/>
    </row>
    <row r="34" spans="6:13">
      <c r="F34" s="12"/>
      <c r="G34" s="13"/>
      <c r="H34" s="14" t="s">
        <v>64</v>
      </c>
      <c r="I34" s="21">
        <f>$H$14-H33</f>
        <v>252.66068245944001</v>
      </c>
      <c r="J34" s="14" t="s">
        <v>67</v>
      </c>
      <c r="K34" s="21">
        <f>$H$14+$H$33</f>
        <v>340.121926236212</v>
      </c>
      <c r="L34" s="13"/>
      <c r="M34" s="20"/>
    </row>
    <row r="35" spans="6:13">
      <c r="F35" s="16"/>
      <c r="G35" s="17"/>
      <c r="H35" s="17"/>
      <c r="I35" s="17"/>
      <c r="J35" s="17"/>
      <c r="K35" s="17"/>
      <c r="L35" s="17"/>
      <c r="M35" s="22"/>
    </row>
  </sheetData>
  <mergeCells count="1">
    <mergeCell ref="G18:H18"/>
  </mergeCells>
  <pageMargins left="0.75" right="0.75" top="1" bottom="1" header="0.5" footer="0.5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J22"/>
  <sheetViews>
    <sheetView workbookViewId="0">
      <selection activeCell="F22" sqref="F22"/>
    </sheetView>
  </sheetViews>
  <sheetFormatPr defaultColWidth="8.88671875" defaultRowHeight="14.4"/>
  <cols>
    <col min="6" max="6" width="14.109375"/>
    <col min="7" max="8" width="12.88671875"/>
    <col min="10" max="10" width="14.109375"/>
  </cols>
  <sheetData>
    <row r="8" spans="6:8">
      <c r="F8">
        <f>_xlfn.NORM.DIST(78,80,2.5/SQRT(40),TRUE())</f>
        <v>2.1001969880110001E-7</v>
      </c>
      <c r="H8">
        <f>78-80</f>
        <v>-2</v>
      </c>
    </row>
    <row r="9" spans="6:8">
      <c r="F9">
        <f>NORMSINV(0.025)</f>
        <v>-1.9599639845400501</v>
      </c>
      <c r="H9">
        <f>SQRT(40)</f>
        <v>6.3245553203367599</v>
      </c>
    </row>
    <row r="10" spans="6:8">
      <c r="H10">
        <f>2/H9</f>
        <v>0.316227766016838</v>
      </c>
    </row>
    <row r="11" spans="6:8">
      <c r="H11">
        <f>H8/H10</f>
        <v>-6.3245553203367599</v>
      </c>
    </row>
    <row r="13" spans="6:8">
      <c r="F13">
        <f>STANDARDIZE(78,80,H10)</f>
        <v>-6.3245553203367599</v>
      </c>
    </row>
    <row r="17" spans="6:10">
      <c r="F17">
        <v>0.15</v>
      </c>
      <c r="G17">
        <f>SQRT(10)</f>
        <v>3.16227766016838</v>
      </c>
    </row>
    <row r="18" spans="6:10">
      <c r="G18">
        <f>F17/G17</f>
        <v>4.7434164902525701E-2</v>
      </c>
    </row>
    <row r="19" spans="6:10">
      <c r="F19">
        <f>STANDARDIZE(1.8,2,G18)</f>
        <v>-4.2163702135578403</v>
      </c>
      <c r="J19">
        <f>_xlfn.NORM.S.INV(0.01)</f>
        <v>-2.3263478740408399</v>
      </c>
    </row>
    <row r="22" spans="6:10">
      <c r="F22" t="e" cm="1">
        <f t="array" ref="F22">_xleta.tdist</f>
        <v>#NAME?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Sheet5</vt:lpstr>
      <vt:lpstr>Sheet6</vt:lpstr>
      <vt:lpstr>Sheet8</vt:lpstr>
      <vt:lpstr>Sheet9</vt:lpstr>
      <vt:lpstr>Sheet10</vt:lpstr>
      <vt:lpstr>NORMAL_DIST</vt:lpstr>
      <vt:lpstr>Sheet4</vt:lpstr>
      <vt:lpstr>Sheet7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bency benson</dc:creator>
  <cp:lastModifiedBy>bency benson</cp:lastModifiedBy>
  <dcterms:created xsi:type="dcterms:W3CDTF">2024-05-29T12:03:00Z</dcterms:created>
  <dcterms:modified xsi:type="dcterms:W3CDTF">2024-07-01T07:21:16Z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B96190835475491C82FB702578D0D170_12</vt:lpwstr>
  </property>
  <property fmtid="{D5CDD505-2E9C-101B-9397-08002B2CF9AE}" pid="3" name="KSOProductBuildVer">
    <vt:lpwstr>1033-12.2.0.17119</vt:lpwstr>
  </property>
</Properties>
</file>