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26.xml" ContentType="application/vnd.openxmlformats-officedocument.drawingml.chart+xml"/>
  <Override PartName="/xl/charts/style14.xml" ContentType="application/vnd.ms-office.chartstyle+xml"/>
  <Override PartName="/xl/charts/colors14.xml" ContentType="application/vnd.ms-office.chartcolorstyle+xml"/>
  <Override PartName="/xl/charts/chart27.xml" ContentType="application/vnd.openxmlformats-officedocument.drawingml.chart+xml"/>
  <Override PartName="/xl/charts/style15.xml" ContentType="application/vnd.ms-office.chartstyle+xml"/>
  <Override PartName="/xl/charts/colors15.xml" ContentType="application/vnd.ms-office.chartcolorstyle+xml"/>
  <Override PartName="/xl/charts/chart28.xml" ContentType="application/vnd.openxmlformats-officedocument.drawingml.chart+xml"/>
  <Override PartName="/xl/charts/style16.xml" ContentType="application/vnd.ms-office.chartstyle+xml"/>
  <Override PartName="/xl/charts/colors16.xml" ContentType="application/vnd.ms-office.chartcolorstyle+xml"/>
  <Override PartName="/xl/charts/chart29.xml" ContentType="application/vnd.openxmlformats-officedocument.drawingml.chart+xml"/>
  <Override PartName="/xl/charts/style17.xml" ContentType="application/vnd.ms-office.chartstyle+xml"/>
  <Override PartName="/xl/charts/colors17.xml" ContentType="application/vnd.ms-office.chartcolorstyle+xml"/>
  <Override PartName="/xl/charts/chart30.xml" ContentType="application/vnd.openxmlformats-officedocument.drawingml.chart+xml"/>
  <Override PartName="/xl/charts/style18.xml" ContentType="application/vnd.ms-office.chartstyle+xml"/>
  <Override PartName="/xl/charts/colors18.xml" ContentType="application/vnd.ms-office.chartcolorstyle+xml"/>
  <Override PartName="/xl/charts/chart31.xml" ContentType="application/vnd.openxmlformats-officedocument.drawingml.chart+xml"/>
  <Override PartName="/xl/charts/style19.xml" ContentType="application/vnd.ms-office.chartstyle+xml"/>
  <Override PartName="/xl/charts/colors19.xml" ContentType="application/vnd.ms-office.chartcolorstyle+xml"/>
  <Override PartName="/xl/charts/chart32.xml" ContentType="application/vnd.openxmlformats-officedocument.drawingml.chart+xml"/>
  <Override PartName="/xl/charts/style20.xml" ContentType="application/vnd.ms-office.chartstyle+xml"/>
  <Override PartName="/xl/charts/colors20.xml" ContentType="application/vnd.ms-office.chartcolorstyle+xml"/>
  <Override PartName="/xl/charts/chart33.xml" ContentType="application/vnd.openxmlformats-officedocument.drawingml.chart+xml"/>
  <Override PartName="/xl/charts/style21.xml" ContentType="application/vnd.ms-office.chartstyle+xml"/>
  <Override PartName="/xl/charts/colors21.xml" ContentType="application/vnd.ms-office.chartcolorstyle+xml"/>
  <Override PartName="/xl/charts/chart34.xml" ContentType="application/vnd.openxmlformats-officedocument.drawingml.chart+xml"/>
  <Override PartName="/xl/charts/style22.xml" ContentType="application/vnd.ms-office.chartstyle+xml"/>
  <Override PartName="/xl/charts/colors22.xml" ContentType="application/vnd.ms-office.chartcolorstyle+xml"/>
  <Override PartName="/xl/charts/chart35.xml" ContentType="application/vnd.openxmlformats-officedocument.drawingml.chart+xml"/>
  <Override PartName="/xl/charts/style23.xml" ContentType="application/vnd.ms-office.chartstyle+xml"/>
  <Override PartName="/xl/charts/colors23.xml" ContentType="application/vnd.ms-office.chartcolorstyle+xml"/>
  <Override PartName="/xl/charts/chart36.xml" ContentType="application/vnd.openxmlformats-officedocument.drawingml.chart+xml"/>
  <Override PartName="/xl/charts/style24.xml" ContentType="application/vnd.ms-office.chartstyle+xml"/>
  <Override PartName="/xl/charts/colors24.xml" ContentType="application/vnd.ms-office.chartcolorstyle+xml"/>
  <Override PartName="/xl/charts/chart37.xml" ContentType="application/vnd.openxmlformats-officedocument.drawingml.chart+xml"/>
  <Override PartName="/xl/charts/style25.xml" ContentType="application/vnd.ms-office.chartstyle+xml"/>
  <Override PartName="/xl/charts/colors25.xml" ContentType="application/vnd.ms-office.chartcolorstyle+xml"/>
  <Override PartName="/xl/charts/chart38.xml" ContentType="application/vnd.openxmlformats-officedocument.drawingml.chart+xml"/>
  <Override PartName="/xl/charts/style26.xml" ContentType="application/vnd.ms-office.chartstyle+xml"/>
  <Override PartName="/xl/charts/colors26.xml" ContentType="application/vnd.ms-office.chartcolorstyle+xml"/>
  <Override PartName="/xl/charts/chart39.xml" ContentType="application/vnd.openxmlformats-officedocument.drawingml.chart+xml"/>
  <Override PartName="/xl/charts/style27.xml" ContentType="application/vnd.ms-office.chartstyle+xml"/>
  <Override PartName="/xl/charts/colors27.xml" ContentType="application/vnd.ms-office.chartcolorstyle+xml"/>
  <Override PartName="/xl/charts/chart40.xml" ContentType="application/vnd.openxmlformats-officedocument.drawingml.chart+xml"/>
  <Override PartName="/xl/charts/style28.xml" ContentType="application/vnd.ms-office.chartstyle+xml"/>
  <Override PartName="/xl/charts/colors28.xml" ContentType="application/vnd.ms-office.chartcolorstyle+xml"/>
  <Override PartName="/xl/charts/chart41.xml" ContentType="application/vnd.openxmlformats-officedocument.drawingml.chart+xml"/>
  <Override PartName="/xl/charts/style29.xml" ContentType="application/vnd.ms-office.chartstyle+xml"/>
  <Override PartName="/xl/charts/colors29.xml" ContentType="application/vnd.ms-office.chartcolorstyle+xml"/>
  <Override PartName="/xl/charts/chart42.xml" ContentType="application/vnd.openxmlformats-officedocument.drawingml.chart+xml"/>
  <Override PartName="/xl/charts/style30.xml" ContentType="application/vnd.ms-office.chartstyle+xml"/>
  <Override PartName="/xl/charts/colors3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User\Desktop\Perfomance Analysis\"/>
    </mc:Choice>
  </mc:AlternateContent>
  <xr:revisionPtr revIDLastSave="0" documentId="13_ncr:1_{D96C27E5-0D42-46BE-BE49-9E5B2BFDFCCD}" xr6:coauthVersionLast="47" xr6:coauthVersionMax="47" xr10:uidLastSave="{00000000-0000-0000-0000-000000000000}"/>
  <bookViews>
    <workbookView xWindow="-120" yWindow="-120" windowWidth="20730" windowHeight="11160" xr2:uid="{D9EC2630-B0C3-4A97-9181-00908661FE32}"/>
  </bookViews>
  <sheets>
    <sheet name="Dashboard" sheetId="3" r:id="rId1"/>
    <sheet name="Model" sheetId="1" r:id="rId2"/>
    <sheet name="Weekly_Report" sheetId="2" r:id="rId3"/>
  </sheets>
  <definedNames>
    <definedName name="_xlcn.WorksheetConnection_Book1Weekly_Report1" hidden="1">Weekly_Report[]</definedName>
    <definedName name="ExternalData_1" localSheetId="2" hidden="1">Weekly_Report!$A$1:$I$453</definedName>
    <definedName name="Slicer_Week">#N/A</definedName>
  </definedNames>
  <calcPr calcId="191029"/>
  <pivotCaches>
    <pivotCache cacheId="232" r:id="rId4"/>
    <pivotCache cacheId="235" r:id="rId5"/>
    <pivotCache cacheId="238" r:id="rId6"/>
    <pivotCache cacheId="241" r:id="rId7"/>
    <pivotCache cacheId="244" r:id="rId8"/>
    <pivotCache cacheId="247" r:id="rId9"/>
    <pivotCache cacheId="250" r:id="rId10"/>
    <pivotCache cacheId="253" r:id="rId11"/>
    <pivotCache cacheId="256" r:id="rId12"/>
    <pivotCache cacheId="259" r:id="rId13"/>
    <pivotCache cacheId="262" r:id="rId14"/>
    <pivotCache cacheId="265"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eekly_Report" name="Weekly_Report" connection="WorksheetConnection_Book1!Weekly_Repor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 l="1"/>
  <c r="D29" i="1"/>
  <c r="D30" i="1"/>
  <c r="D27" i="1"/>
  <c r="E28" i="1"/>
  <c r="E29" i="1"/>
  <c r="E30" i="1"/>
  <c r="E27" i="1"/>
  <c r="C15" i="1"/>
  <c r="D90" i="1"/>
  <c r="D81" i="1"/>
  <c r="D72" i="1"/>
  <c r="D62" i="1"/>
  <c r="D54" i="1"/>
  <c r="D46" i="1"/>
  <c r="D38" i="1"/>
  <c r="D64" i="1"/>
  <c r="D48" i="1"/>
  <c r="D15" i="1"/>
  <c r="D82" i="1"/>
  <c r="D63" i="1"/>
  <c r="D47" i="1"/>
  <c r="B15" i="1"/>
  <c r="D89" i="1"/>
  <c r="D80" i="1"/>
  <c r="D70" i="1"/>
  <c r="D61" i="1"/>
  <c r="D53" i="1"/>
  <c r="D45" i="1"/>
  <c r="D37" i="1"/>
  <c r="D71" i="1"/>
  <c r="A15" i="1"/>
  <c r="D88" i="1"/>
  <c r="D79" i="1"/>
  <c r="D56" i="1"/>
  <c r="D40" i="1"/>
  <c r="D91" i="1"/>
  <c r="D73" i="1"/>
  <c r="D55" i="1"/>
  <c r="D39" i="1"/>
  <c r="E78" i="1" l="1"/>
  <c r="E87" i="1"/>
  <c r="F26" i="1"/>
  <c r="F29" i="1" s="1"/>
  <c r="E69" i="1"/>
  <c r="F27" i="1" l="1"/>
  <c r="F28" i="1"/>
  <c r="F30" i="1"/>
  <c r="E79" i="1"/>
  <c r="E81" i="1"/>
  <c r="E82" i="1"/>
  <c r="E80" i="1"/>
  <c r="E89" i="1"/>
  <c r="E91" i="1"/>
  <c r="E90" i="1"/>
  <c r="E88" i="1"/>
  <c r="E70" i="1"/>
  <c r="E71" i="1"/>
  <c r="E72" i="1"/>
  <c r="E7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81B247-51E2-483B-B6DF-AFB898BE2F4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D64BF379-3B0C-4E44-A392-D633F77D052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A9E483F3-C9B1-4707-906A-1F660B0BC4A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4" xr16:uid="{2E64AB4A-88F3-4527-BE1E-94D937CABA0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5" xr16:uid="{C9543D65-0522-47E6-B21F-B7059E253822}" keepAlive="1" name="Query - Weekly_Report" description="Connection to the 'Weekly_Report' query in the workbook." type="5" refreshedVersion="8" background="1" saveData="1">
    <dbPr connection="Provider=Microsoft.Mashup.OleDb.1;Data Source=$Workbook$;Location=Weekly_Report;Extended Properties=&quot;&quot;" command="SELECT * FROM [Weekly_Report]"/>
  </connection>
  <connection id="6" xr16:uid="{3F5881F9-A567-47C0-A0F6-0B5F21430C7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562C0325-4A27-41EB-B5B4-26039E3E8E07}" name="WorksheetConnection_Book1!Weekly_Report" type="102" refreshedVersion="8" minRefreshableVersion="5">
    <extLst>
      <ext xmlns:x15="http://schemas.microsoft.com/office/spreadsheetml/2010/11/main" uri="{DE250136-89BD-433C-8126-D09CA5730AF9}">
        <x15:connection id="Weekly_Report" autoDelete="1">
          <x15:rangePr sourceName="_xlcn.WorksheetConnection_Book1Weekly_Report1"/>
        </x15:connection>
      </ext>
    </extLst>
  </connection>
</connections>
</file>

<file path=xl/sharedStrings.xml><?xml version="1.0" encoding="utf-8"?>
<sst xmlns="http://schemas.openxmlformats.org/spreadsheetml/2006/main" count="1451" uniqueCount="149">
  <si>
    <t>Employee ID</t>
  </si>
  <si>
    <t>Week</t>
  </si>
  <si>
    <t>Hours Worked</t>
  </si>
  <si>
    <t>Units Produced</t>
  </si>
  <si>
    <t>Quality Issues</t>
  </si>
  <si>
    <t>Production Cost (₦)</t>
  </si>
  <si>
    <t>Overtime Hours</t>
  </si>
  <si>
    <t>Training Hours</t>
  </si>
  <si>
    <t>Rig Location</t>
  </si>
  <si>
    <t>1</t>
  </si>
  <si>
    <t>week 1</t>
  </si>
  <si>
    <t>Oil Rig 1</t>
  </si>
  <si>
    <t>2</t>
  </si>
  <si>
    <t>3</t>
  </si>
  <si>
    <t>4</t>
  </si>
  <si>
    <t>Oil Rig 2</t>
  </si>
  <si>
    <t>5</t>
  </si>
  <si>
    <t>Oil Rig 3</t>
  </si>
  <si>
    <t>6</t>
  </si>
  <si>
    <t>7</t>
  </si>
  <si>
    <t>8</t>
  </si>
  <si>
    <t>9</t>
  </si>
  <si>
    <t>10</t>
  </si>
  <si>
    <t>11</t>
  </si>
  <si>
    <t>12</t>
  </si>
  <si>
    <t>13</t>
  </si>
  <si>
    <t>14</t>
  </si>
  <si>
    <t>15</t>
  </si>
  <si>
    <t>16</t>
  </si>
  <si>
    <t>17</t>
  </si>
  <si>
    <t>18</t>
  </si>
  <si>
    <t>19</t>
  </si>
  <si>
    <t>20</t>
  </si>
  <si>
    <t>21</t>
  </si>
  <si>
    <t>Oil Rig 4</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</si>
  <si>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</si>
  <si>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</si>
  <si>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</si>
  <si>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</si>
  <si>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</si>
  <si>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</si>
  <si>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</si>
  <si>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</si>
  <si>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</si>
  <si>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</si>
  <si>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</si>
  <si>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</si>
  <si>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</si>
  <si>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</si>
  <si>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</si>
  <si>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</si>
  <si>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</si>
  <si>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</si>
  <si>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</si>
  <si>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</si>
  <si>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</si>
  <si>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</si>
  <si>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</si>
  <si>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</si>
  <si>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</si>
  <si>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</si>
  <si>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</si>
  <si>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</si>
  <si>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</si>
  <si>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</si>
  <si>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</si>
  <si>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</si>
  <si>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</si>
  <si>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</si>
  <si>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</si>
  <si>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</si>
  <si>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</si>
  <si>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</si>
  <si>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</si>
  <si>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</si>
  <si>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</si>
  <si>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</si>
  <si>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</si>
  <si>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</si>
  <si>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</si>
  <si>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</si>
  <si>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</si>
  <si>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</si>
  <si>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</si>
  <si>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</si>
  <si>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</si>
  <si>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</si>
  <si>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</si>
  <si>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</si>
  <si>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</si>
  <si>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</si>
  <si>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</si>
  <si>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</si>
  <si>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</si>
  <si>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</si>
  <si>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</si>
  <si>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</si>
  <si>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</si>
  <si>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</si>
  <si>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</si>
  <si>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</si>
  <si>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</si>
  <si>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</si>
  <si>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</si>
  <si>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</si>
  <si>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</si>
  <si>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</si>
  <si>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</si>
  <si>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</si>
  <si>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</si>
  <si>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</si>
  <si>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</si>
  <si>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</si>
  <si>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</si>
  <si>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</si>
  <si>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</si>
  <si>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</si>
  <si>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</si>
  <si>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</si>
  <si>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</si>
  <si>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</si>
  <si>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</si>
  <si>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</si>
  <si>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</si>
  <si>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</si>
  <si>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</si>
  <si>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</si>
  <si>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week 2</t>
  </si>
  <si>
    <t>Total Unit Produced</t>
  </si>
  <si>
    <t>Row Labels</t>
  </si>
  <si>
    <t>Grand Total</t>
  </si>
  <si>
    <t>Oil Rig 1 Total Unit</t>
  </si>
  <si>
    <t>Oil Rig 2 Total Unit</t>
  </si>
  <si>
    <t>Oil Rig 3 Total Unit</t>
  </si>
  <si>
    <t>Oil Rig 4 Total Unit</t>
  </si>
  <si>
    <t>Total Hours Worked</t>
  </si>
  <si>
    <t>Unit Produced Per Hour</t>
  </si>
  <si>
    <t>Total Production Cost</t>
  </si>
  <si>
    <t>Cost Per Unit Produced</t>
  </si>
  <si>
    <t>Total Quality Issues</t>
  </si>
  <si>
    <t>Quality Issue Rate</t>
  </si>
  <si>
    <t>Total Overtime Hours</t>
  </si>
  <si>
    <t>Average Production Cost</t>
  </si>
  <si>
    <t>Average Training Hours</t>
  </si>
  <si>
    <t>week 3</t>
  </si>
  <si>
    <t>% Unit Produced</t>
  </si>
  <si>
    <t>Average of Hours Worked</t>
  </si>
  <si>
    <t>Distinct Count of Employee ID</t>
  </si>
  <si>
    <t>week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</si>
</sst>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0.00%"/>
    <numFmt numFmtId="165" formatCode="[$₦-469]\ #,##0.00"/>
    <numFmt numFmtId="166" formatCode="&quot;₦&quot;#,##0"/>
    <numFmt numFmtId="167" formatCode="&quot;₦&quot;#,##0;\-&quot;₦&quot;#,##0;&quot;₦&quot;#,##0"/>
  </numFmts>
  <fonts count="2" x14ac:knownFonts="1">
    <font>
      <sz val="11"/>
      <color theme="1"/>
      <name val="Aptos Narrow"/>
      <family val="2"/>
      <scheme val="minor"/>
    </font>
    <font>
      <sz val="11"/>
      <color theme="0" tint="-0.249977111117893"/>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3"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0" fontId="0" fillId="0" borderId="0" xfId="0" applyNumberFormat="1"/>
    <xf numFmtId="164" fontId="0" fillId="0" borderId="0" xfId="0" applyNumberFormat="1"/>
    <xf numFmtId="165" fontId="0" fillId="0" borderId="0" xfId="0" applyNumberFormat="1"/>
    <xf numFmtId="166" fontId="0" fillId="0" borderId="0" xfId="0" applyNumberFormat="1"/>
    <xf numFmtId="1" fontId="0" fillId="0" borderId="0" xfId="0" pivotButton="1" applyNumberFormat="1"/>
    <xf numFmtId="1" fontId="0" fillId="0" borderId="0" xfId="0" applyNumberFormat="1" applyAlignment="1">
      <alignment horizontal="left"/>
    </xf>
    <xf numFmtId="0" fontId="1" fillId="2" borderId="0" xfId="0" applyFont="1" applyFill="1"/>
    <xf numFmtId="167" fontId="0" fillId="0" borderId="0" xfId="0" applyNumberFormat="1"/>
  </cellXfs>
  <cellStyles count="1">
    <cellStyle name="Normal" xfId="0" builtinId="0"/>
  </cellStyles>
  <dxfs count="32">
    <dxf>
      <numFmt numFmtId="0" formatCode="General"/>
    </dxf>
    <dxf>
      <numFmt numFmtId="0" formatCode="General"/>
    </dxf>
    <dxf>
      <numFmt numFmtId="0" formatCode="General"/>
    </dxf>
    <dxf>
      <numFmt numFmtId="165" formatCode="[$₦-469]\ #,##0.00"/>
    </dxf>
    <dxf>
      <numFmt numFmtId="2" formatCode="0.00"/>
    </dxf>
    <dxf>
      <numFmt numFmtId="166" formatCode="&quot;₦&quot;#,##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0"/>
      </font>
      <fill>
        <patternFill patternType="none">
          <bgColor auto="1"/>
        </patternFill>
      </fill>
      <border diagonalUp="0" diagonalDown="0">
        <left/>
        <right/>
        <top/>
        <bottom/>
        <vertical/>
        <horizontal/>
      </border>
    </dxf>
    <dxf>
      <fill>
        <patternFill>
          <bgColor theme="0"/>
        </patternFill>
      </fill>
    </dxf>
  </dxfs>
  <tableStyles count="1" defaultTableStyle="TableStyleMedium2" defaultPivotStyle="PivotStyleLight16">
    <tableStyle name="Slicer Style 1" pivot="0" table="0" count="3" xr9:uid="{DC1B7EDD-4445-4DCF-B829-8B806F093199}">
      <tableStyleElement type="wholeTable" dxfId="31"/>
      <tableStyleElement type="headerRow" dxfId="30"/>
    </tableStyle>
  </tableStyles>
  <colors>
    <mruColors>
      <color rgb="FF3D8D7A"/>
      <color rgb="FF80ED99"/>
      <color rgb="FF38A3A5"/>
      <color rgb="FF57CC99"/>
      <color rgb="FF22577A"/>
    </mruColors>
  </colors>
  <extLst>
    <ext xmlns:x14="http://schemas.microsoft.com/office/spreadsheetml/2009/9/main" uri="{46F421CA-312F-682f-3DD2-61675219B42D}">
      <x14:dxfs count="1">
        <dxf>
          <font>
            <b/>
            <i val="0"/>
            <sz val="12"/>
            <name val="Calibri"/>
            <family val="2"/>
            <scheme val="none"/>
          </font>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8A3A5"/>
            </a:solidFill>
            <a:ln>
              <a:noFill/>
            </a:ln>
            <a:effectLst/>
          </c:spPr>
          <c:invertIfNegative val="0"/>
          <c:val>
            <c:numRef>
              <c:f>Model!$E$27</c:f>
              <c:numCache>
                <c:formatCode>0.00%;\-0.00%;0.00%</c:formatCode>
                <c:ptCount val="1"/>
                <c:pt idx="0">
                  <c:v>0.35564526311359268</c:v>
                </c:pt>
              </c:numCache>
            </c:numRef>
          </c:val>
          <c:extLst>
            <c:ext xmlns:c16="http://schemas.microsoft.com/office/drawing/2014/chart" uri="{C3380CC4-5D6E-409C-BE32-E72D297353CC}">
              <c16:uniqueId val="{00000000-51CF-48DF-9990-C04788D0B6CE}"/>
            </c:ext>
          </c:extLst>
        </c:ser>
        <c:ser>
          <c:idx val="1"/>
          <c:order val="1"/>
          <c:spPr>
            <a:solidFill>
              <a:schemeClr val="bg1">
                <a:lumMod val="75000"/>
              </a:schemeClr>
            </a:solidFill>
            <a:ln>
              <a:noFill/>
            </a:ln>
            <a:effectLst/>
          </c:spPr>
          <c:invertIfNegative val="0"/>
          <c:val>
            <c:numRef>
              <c:f>Model!$F$27</c:f>
              <c:numCache>
                <c:formatCode>0.00%</c:formatCode>
                <c:ptCount val="1"/>
                <c:pt idx="0">
                  <c:v>8.891131577839817E-2</c:v>
                </c:pt>
              </c:numCache>
            </c:numRef>
          </c:val>
          <c:extLst>
            <c:ext xmlns:c16="http://schemas.microsoft.com/office/drawing/2014/chart" uri="{C3380CC4-5D6E-409C-BE32-E72D297353CC}">
              <c16:uniqueId val="{00000001-51CF-48DF-9990-C04788D0B6CE}"/>
            </c:ext>
          </c:extLst>
        </c:ser>
        <c:dLbls>
          <c:showLegendKey val="0"/>
          <c:showVal val="0"/>
          <c:showCatName val="0"/>
          <c:showSerName val="0"/>
          <c:showPercent val="0"/>
          <c:showBubbleSize val="0"/>
        </c:dLbls>
        <c:gapWidth val="60"/>
        <c:overlap val="100"/>
        <c:axId val="1143318800"/>
        <c:axId val="1143317000"/>
      </c:barChart>
      <c:catAx>
        <c:axId val="1143318800"/>
        <c:scaling>
          <c:orientation val="minMax"/>
        </c:scaling>
        <c:delete val="1"/>
        <c:axPos val="l"/>
        <c:majorTickMark val="none"/>
        <c:minorTickMark val="none"/>
        <c:tickLblPos val="nextTo"/>
        <c:crossAx val="1143317000"/>
        <c:crosses val="autoZero"/>
        <c:auto val="1"/>
        <c:lblAlgn val="ctr"/>
        <c:lblOffset val="100"/>
        <c:noMultiLvlLbl val="0"/>
      </c:catAx>
      <c:valAx>
        <c:axId val="1143317000"/>
        <c:scaling>
          <c:orientation val="minMax"/>
        </c:scaling>
        <c:delete val="1"/>
        <c:axPos val="b"/>
        <c:numFmt formatCode="0%" sourceLinked="1"/>
        <c:majorTickMark val="none"/>
        <c:minorTickMark val="none"/>
        <c:tickLblPos val="nextTo"/>
        <c:crossAx val="11433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D8D7A"/>
            </a:solidFill>
            <a:ln>
              <a:noFill/>
            </a:ln>
            <a:effectLst/>
          </c:spPr>
          <c:invertIfNegative val="0"/>
          <c:val>
            <c:numRef>
              <c:f>Model!$D$81</c:f>
              <c:numCache>
                <c:formatCode>0.00</c:formatCode>
                <c:ptCount val="1"/>
                <c:pt idx="0">
                  <c:v>0.76190476190476186</c:v>
                </c:pt>
              </c:numCache>
            </c:numRef>
          </c:val>
          <c:extLst>
            <c:ext xmlns:c16="http://schemas.microsoft.com/office/drawing/2014/chart" uri="{C3380CC4-5D6E-409C-BE32-E72D297353CC}">
              <c16:uniqueId val="{00000000-97A9-495D-B917-4D04638E146B}"/>
            </c:ext>
          </c:extLst>
        </c:ser>
        <c:ser>
          <c:idx val="1"/>
          <c:order val="1"/>
          <c:spPr>
            <a:solidFill>
              <a:schemeClr val="bg1">
                <a:lumMod val="75000"/>
              </a:schemeClr>
            </a:solidFill>
            <a:ln>
              <a:noFill/>
            </a:ln>
            <a:effectLst/>
          </c:spPr>
          <c:invertIfNegative val="0"/>
          <c:val>
            <c:numRef>
              <c:f>Model!$E$81</c:f>
              <c:numCache>
                <c:formatCode>0.00</c:formatCode>
                <c:ptCount val="1"/>
                <c:pt idx="0">
                  <c:v>1.1699134199134198</c:v>
                </c:pt>
              </c:numCache>
            </c:numRef>
          </c:val>
          <c:extLst>
            <c:ext xmlns:c16="http://schemas.microsoft.com/office/drawing/2014/chart" uri="{C3380CC4-5D6E-409C-BE32-E72D297353CC}">
              <c16:uniqueId val="{00000001-97A9-495D-B917-4D04638E146B}"/>
            </c:ext>
          </c:extLst>
        </c:ser>
        <c:dLbls>
          <c:showLegendKey val="0"/>
          <c:showVal val="0"/>
          <c:showCatName val="0"/>
          <c:showSerName val="0"/>
          <c:showPercent val="0"/>
          <c:showBubbleSize val="0"/>
        </c:dLbls>
        <c:gapWidth val="60"/>
        <c:overlap val="100"/>
        <c:axId val="1494751408"/>
        <c:axId val="1494750328"/>
      </c:barChart>
      <c:catAx>
        <c:axId val="1494751408"/>
        <c:scaling>
          <c:orientation val="minMax"/>
        </c:scaling>
        <c:delete val="1"/>
        <c:axPos val="l"/>
        <c:majorTickMark val="none"/>
        <c:minorTickMark val="none"/>
        <c:tickLblPos val="nextTo"/>
        <c:crossAx val="1494750328"/>
        <c:crosses val="autoZero"/>
        <c:auto val="1"/>
        <c:lblAlgn val="ctr"/>
        <c:lblOffset val="100"/>
        <c:noMultiLvlLbl val="0"/>
      </c:catAx>
      <c:valAx>
        <c:axId val="1494750328"/>
        <c:scaling>
          <c:orientation val="minMax"/>
        </c:scaling>
        <c:delete val="1"/>
        <c:axPos val="b"/>
        <c:numFmt formatCode="0%" sourceLinked="1"/>
        <c:majorTickMark val="none"/>
        <c:minorTickMark val="none"/>
        <c:tickLblPos val="nextTo"/>
        <c:crossAx val="149475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92D050"/>
            </a:solidFill>
            <a:ln>
              <a:noFill/>
            </a:ln>
            <a:effectLst/>
          </c:spPr>
          <c:invertIfNegative val="0"/>
          <c:val>
            <c:numRef>
              <c:f>Model!$E$30</c:f>
              <c:numCache>
                <c:formatCode>0.00%;\-0.00%;0.00%</c:formatCode>
                <c:ptCount val="1"/>
                <c:pt idx="0">
                  <c:v>0.154283750227971</c:v>
                </c:pt>
              </c:numCache>
            </c:numRef>
          </c:val>
          <c:extLst>
            <c:ext xmlns:c16="http://schemas.microsoft.com/office/drawing/2014/chart" uri="{C3380CC4-5D6E-409C-BE32-E72D297353CC}">
              <c16:uniqueId val="{00000000-1440-489D-9357-B12128DA3643}"/>
            </c:ext>
          </c:extLst>
        </c:ser>
        <c:ser>
          <c:idx val="1"/>
          <c:order val="1"/>
          <c:spPr>
            <a:solidFill>
              <a:schemeClr val="bg1">
                <a:lumMod val="75000"/>
              </a:schemeClr>
            </a:solidFill>
            <a:ln>
              <a:noFill/>
            </a:ln>
            <a:effectLst/>
          </c:spPr>
          <c:invertIfNegative val="0"/>
          <c:val>
            <c:numRef>
              <c:f>Model!$F$30</c:f>
              <c:numCache>
                <c:formatCode>0.00%</c:formatCode>
                <c:ptCount val="1"/>
                <c:pt idx="0">
                  <c:v>0.29027282866401982</c:v>
                </c:pt>
              </c:numCache>
            </c:numRef>
          </c:val>
          <c:extLst>
            <c:ext xmlns:c16="http://schemas.microsoft.com/office/drawing/2014/chart" uri="{C3380CC4-5D6E-409C-BE32-E72D297353CC}">
              <c16:uniqueId val="{00000001-1440-489D-9357-B12128DA3643}"/>
            </c:ext>
          </c:extLst>
        </c:ser>
        <c:dLbls>
          <c:showLegendKey val="0"/>
          <c:showVal val="0"/>
          <c:showCatName val="0"/>
          <c:showSerName val="0"/>
          <c:showPercent val="0"/>
          <c:showBubbleSize val="0"/>
        </c:dLbls>
        <c:gapWidth val="60"/>
        <c:overlap val="100"/>
        <c:axId val="1250694904"/>
        <c:axId val="1250696704"/>
      </c:barChart>
      <c:catAx>
        <c:axId val="1250694904"/>
        <c:scaling>
          <c:orientation val="minMax"/>
        </c:scaling>
        <c:delete val="1"/>
        <c:axPos val="l"/>
        <c:majorTickMark val="none"/>
        <c:minorTickMark val="none"/>
        <c:tickLblPos val="nextTo"/>
        <c:crossAx val="1250696704"/>
        <c:crosses val="autoZero"/>
        <c:auto val="1"/>
        <c:lblAlgn val="ctr"/>
        <c:lblOffset val="100"/>
        <c:noMultiLvlLbl val="0"/>
      </c:catAx>
      <c:valAx>
        <c:axId val="1250696704"/>
        <c:scaling>
          <c:orientation val="minMax"/>
        </c:scaling>
        <c:delete val="1"/>
        <c:axPos val="b"/>
        <c:numFmt formatCode="0%" sourceLinked="1"/>
        <c:majorTickMark val="none"/>
        <c:minorTickMark val="none"/>
        <c:tickLblPos val="nextTo"/>
        <c:crossAx val="125069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92D050"/>
            </a:solidFill>
            <a:ln>
              <a:noFill/>
            </a:ln>
            <a:effectLst/>
          </c:spPr>
          <c:invertIfNegative val="0"/>
          <c:val>
            <c:numRef>
              <c:f>Model!$D$73</c:f>
              <c:numCache>
                <c:formatCode>0.00%</c:formatCode>
                <c:ptCount val="1"/>
                <c:pt idx="0">
                  <c:v>6.6606046828824733E-3</c:v>
                </c:pt>
              </c:numCache>
            </c:numRef>
          </c:val>
          <c:extLst>
            <c:ext xmlns:c16="http://schemas.microsoft.com/office/drawing/2014/chart" uri="{C3380CC4-5D6E-409C-BE32-E72D297353CC}">
              <c16:uniqueId val="{00000000-6919-41B5-8C83-CC5F01A1764B}"/>
            </c:ext>
          </c:extLst>
        </c:ser>
        <c:ser>
          <c:idx val="1"/>
          <c:order val="1"/>
          <c:spPr>
            <a:solidFill>
              <a:schemeClr val="bg1">
                <a:lumMod val="75000"/>
              </a:schemeClr>
            </a:solidFill>
            <a:ln>
              <a:noFill/>
            </a:ln>
            <a:effectLst/>
          </c:spPr>
          <c:invertIfNegative val="0"/>
          <c:val>
            <c:numRef>
              <c:f>Model!$E$73</c:f>
              <c:numCache>
                <c:formatCode>0.00%</c:formatCode>
                <c:ptCount val="1"/>
                <c:pt idx="0">
                  <c:v>3.5650910296293956E-3</c:v>
                </c:pt>
              </c:numCache>
            </c:numRef>
          </c:val>
          <c:extLst>
            <c:ext xmlns:c16="http://schemas.microsoft.com/office/drawing/2014/chart" uri="{C3380CC4-5D6E-409C-BE32-E72D297353CC}">
              <c16:uniqueId val="{00000001-6919-41B5-8C83-CC5F01A1764B}"/>
            </c:ext>
          </c:extLst>
        </c:ser>
        <c:dLbls>
          <c:showLegendKey val="0"/>
          <c:showVal val="0"/>
          <c:showCatName val="0"/>
          <c:showSerName val="0"/>
          <c:showPercent val="0"/>
          <c:showBubbleSize val="0"/>
        </c:dLbls>
        <c:gapWidth val="60"/>
        <c:overlap val="100"/>
        <c:axId val="1490478216"/>
        <c:axId val="1490482176"/>
      </c:barChart>
      <c:catAx>
        <c:axId val="1490478216"/>
        <c:scaling>
          <c:orientation val="minMax"/>
        </c:scaling>
        <c:delete val="1"/>
        <c:axPos val="l"/>
        <c:majorTickMark val="none"/>
        <c:minorTickMark val="none"/>
        <c:tickLblPos val="nextTo"/>
        <c:crossAx val="1490482176"/>
        <c:crosses val="autoZero"/>
        <c:auto val="1"/>
        <c:lblAlgn val="ctr"/>
        <c:lblOffset val="100"/>
        <c:noMultiLvlLbl val="0"/>
      </c:catAx>
      <c:valAx>
        <c:axId val="1490482176"/>
        <c:scaling>
          <c:orientation val="minMax"/>
        </c:scaling>
        <c:delete val="1"/>
        <c:axPos val="b"/>
        <c:numFmt formatCode="0%" sourceLinked="1"/>
        <c:majorTickMark val="none"/>
        <c:minorTickMark val="none"/>
        <c:tickLblPos val="nextTo"/>
        <c:crossAx val="1490478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4"/>
  </c:pivotSource>
  <c:chart>
    <c:autoTitleDeleted val="1"/>
    <c:pivotFmts>
      <c:pivotFmt>
        <c:idx val="0"/>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5"/>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9"/>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0"/>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1"/>
  </c:pivotSource>
  <c:chart>
    <c:autoTitleDeleted val="1"/>
    <c:pivotFmts>
      <c:pivotFmt>
        <c:idx val="0"/>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2"/>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3"/>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6"/>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8A3A5"/>
            </a:solidFill>
            <a:ln>
              <a:noFill/>
            </a:ln>
            <a:effectLst/>
          </c:spPr>
          <c:invertIfNegative val="0"/>
          <c:val>
            <c:numRef>
              <c:f>Model!$D$70</c:f>
              <c:numCache>
                <c:formatCode>0.00%</c:formatCode>
                <c:ptCount val="1"/>
                <c:pt idx="0">
                  <c:v>4.0531345226472587E-3</c:v>
                </c:pt>
              </c:numCache>
            </c:numRef>
          </c:val>
          <c:extLst>
            <c:ext xmlns:c16="http://schemas.microsoft.com/office/drawing/2014/chart" uri="{C3380CC4-5D6E-409C-BE32-E72D297353CC}">
              <c16:uniqueId val="{00000000-119F-42C3-9AE5-1ECDA5EAFF4F}"/>
            </c:ext>
          </c:extLst>
        </c:ser>
        <c:ser>
          <c:idx val="1"/>
          <c:order val="1"/>
          <c:spPr>
            <a:solidFill>
              <a:schemeClr val="bg1">
                <a:lumMod val="75000"/>
              </a:schemeClr>
            </a:solidFill>
            <a:ln>
              <a:noFill/>
            </a:ln>
            <a:effectLst/>
          </c:spPr>
          <c:invertIfNegative val="0"/>
          <c:val>
            <c:numRef>
              <c:f>Model!$E$70</c:f>
              <c:numCache>
                <c:formatCode>0.00%</c:formatCode>
                <c:ptCount val="1"/>
                <c:pt idx="0">
                  <c:v>6.1725611898646102E-3</c:v>
                </c:pt>
              </c:numCache>
            </c:numRef>
          </c:val>
          <c:extLst>
            <c:ext xmlns:c16="http://schemas.microsoft.com/office/drawing/2014/chart" uri="{C3380CC4-5D6E-409C-BE32-E72D297353CC}">
              <c16:uniqueId val="{00000001-119F-42C3-9AE5-1ECDA5EAFF4F}"/>
            </c:ext>
          </c:extLst>
        </c:ser>
        <c:dLbls>
          <c:showLegendKey val="0"/>
          <c:showVal val="0"/>
          <c:showCatName val="0"/>
          <c:showSerName val="0"/>
          <c:showPercent val="0"/>
          <c:showBubbleSize val="0"/>
        </c:dLbls>
        <c:gapWidth val="60"/>
        <c:overlap val="100"/>
        <c:axId val="1486802144"/>
        <c:axId val="2034601984"/>
      </c:barChart>
      <c:catAx>
        <c:axId val="1486802144"/>
        <c:scaling>
          <c:orientation val="minMax"/>
        </c:scaling>
        <c:delete val="1"/>
        <c:axPos val="l"/>
        <c:majorTickMark val="none"/>
        <c:minorTickMark val="none"/>
        <c:tickLblPos val="nextTo"/>
        <c:crossAx val="2034601984"/>
        <c:crosses val="autoZero"/>
        <c:auto val="1"/>
        <c:lblAlgn val="ctr"/>
        <c:lblOffset val="100"/>
        <c:noMultiLvlLbl val="0"/>
      </c:catAx>
      <c:valAx>
        <c:axId val="2034601984"/>
        <c:scaling>
          <c:orientation val="minMax"/>
        </c:scaling>
        <c:delete val="1"/>
        <c:axPos val="b"/>
        <c:numFmt formatCode="0%" sourceLinked="1"/>
        <c:majorTickMark val="none"/>
        <c:minorTickMark val="none"/>
        <c:tickLblPos val="nextTo"/>
        <c:crossAx val="148680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7"/>
  </c:pivotSource>
  <c:chart>
    <c:autoTitleDeleted val="1"/>
    <c:pivotFmts>
      <c:pivotFmt>
        <c:idx val="0"/>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8"/>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6"/>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9"/>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6"/>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7"/>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22"/>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23"/>
  </c:pivotSource>
  <c:chart>
    <c:autoTitleDeleted val="1"/>
    <c:pivotFmts>
      <c:pivotFmt>
        <c:idx val="0"/>
        <c:spPr>
          <a:solidFill>
            <a:schemeClr val="bg1">
              <a:lumMod val="75000"/>
            </a:schemeClr>
          </a:solidFill>
          <a:ln>
            <a:noFill/>
          </a:ln>
          <a:effectLst/>
        </c:spPr>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c:spPr>
      </c:pivotFmt>
      <c:pivotFmt>
        <c:idx val="4"/>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5"/>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
        <c:idx val="6"/>
        <c:spPr>
          <a:solidFill>
            <a:schemeClr val="bg1">
              <a:lumMod val="75000"/>
            </a:schemeClr>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Model!$B$6</c:f>
              <c:strCache>
                <c:ptCount val="1"/>
                <c:pt idx="0">
                  <c:v>Total</c:v>
                </c:pt>
              </c:strCache>
            </c:strRef>
          </c:tx>
          <c:spPr>
            <a:solidFill>
              <a:schemeClr val="bg1">
                <a:lumMod val="75000"/>
              </a:schemeClr>
            </a:solidFill>
            <a:ln>
              <a:noFill/>
            </a:ln>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5-B49C-41EF-B541-B0449DE1F365}"/>
            </c:ext>
          </c:extLst>
        </c:ser>
        <c:dLbls>
          <c:showLegendKey val="0"/>
          <c:showVal val="0"/>
          <c:showCatName val="0"/>
          <c:showSerName val="0"/>
          <c:showPercent val="0"/>
          <c:showBubbleSize val="0"/>
        </c:dLbls>
        <c:gapWidth val="100"/>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92D050"/>
            </a:solidFill>
            <a:ln>
              <a:noFill/>
            </a:ln>
            <a:effectLst/>
          </c:spPr>
          <c:invertIfNegative val="0"/>
          <c:val>
            <c:numRef>
              <c:f>Model!$D$82</c:f>
              <c:numCache>
                <c:formatCode>0.00</c:formatCode>
                <c:ptCount val="1"/>
                <c:pt idx="0">
                  <c:v>0.6875</c:v>
                </c:pt>
              </c:numCache>
            </c:numRef>
          </c:val>
          <c:extLst>
            <c:ext xmlns:c16="http://schemas.microsoft.com/office/drawing/2014/chart" uri="{C3380CC4-5D6E-409C-BE32-E72D297353CC}">
              <c16:uniqueId val="{00000000-6B43-4E5B-B9F5-1972997FDF12}"/>
            </c:ext>
          </c:extLst>
        </c:ser>
        <c:ser>
          <c:idx val="1"/>
          <c:order val="1"/>
          <c:spPr>
            <a:solidFill>
              <a:schemeClr val="bg1">
                <a:lumMod val="75000"/>
              </a:schemeClr>
            </a:solidFill>
            <a:ln>
              <a:noFill/>
            </a:ln>
            <a:effectLst/>
          </c:spPr>
          <c:invertIfNegative val="0"/>
          <c:val>
            <c:numRef>
              <c:f>Model!$E$82</c:f>
              <c:numCache>
                <c:formatCode>0.00</c:formatCode>
                <c:ptCount val="1"/>
                <c:pt idx="0">
                  <c:v>1.2443181818181817</c:v>
                </c:pt>
              </c:numCache>
            </c:numRef>
          </c:val>
          <c:extLst>
            <c:ext xmlns:c16="http://schemas.microsoft.com/office/drawing/2014/chart" uri="{C3380CC4-5D6E-409C-BE32-E72D297353CC}">
              <c16:uniqueId val="{00000001-6B43-4E5B-B9F5-1972997FDF12}"/>
            </c:ext>
          </c:extLst>
        </c:ser>
        <c:dLbls>
          <c:showLegendKey val="0"/>
          <c:showVal val="0"/>
          <c:showCatName val="0"/>
          <c:showSerName val="0"/>
          <c:showPercent val="0"/>
          <c:showBubbleSize val="0"/>
        </c:dLbls>
        <c:gapWidth val="60"/>
        <c:overlap val="100"/>
        <c:axId val="2036868432"/>
        <c:axId val="2036867352"/>
      </c:barChart>
      <c:catAx>
        <c:axId val="2036868432"/>
        <c:scaling>
          <c:orientation val="minMax"/>
        </c:scaling>
        <c:delete val="1"/>
        <c:axPos val="l"/>
        <c:majorTickMark val="none"/>
        <c:minorTickMark val="none"/>
        <c:tickLblPos val="nextTo"/>
        <c:crossAx val="2036867352"/>
        <c:crosses val="autoZero"/>
        <c:auto val="1"/>
        <c:lblAlgn val="ctr"/>
        <c:lblOffset val="100"/>
        <c:noMultiLvlLbl val="0"/>
      </c:catAx>
      <c:valAx>
        <c:axId val="2036867352"/>
        <c:scaling>
          <c:orientation val="minMax"/>
        </c:scaling>
        <c:delete val="1"/>
        <c:axPos val="b"/>
        <c:numFmt formatCode="0%" sourceLinked="1"/>
        <c:majorTickMark val="none"/>
        <c:minorTickMark val="none"/>
        <c:tickLblPos val="nextTo"/>
        <c:crossAx val="203686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22577A"/>
            </a:solidFill>
            <a:ln>
              <a:noFill/>
            </a:ln>
            <a:effectLst/>
          </c:spPr>
          <c:invertIfNegative val="0"/>
          <c:val>
            <c:numRef>
              <c:f>Model!$E$27</c:f>
              <c:numCache>
                <c:formatCode>0.00%;\-0.00%;0.00%</c:formatCode>
                <c:ptCount val="1"/>
                <c:pt idx="0">
                  <c:v>0.35564526311359268</c:v>
                </c:pt>
              </c:numCache>
            </c:numRef>
          </c:val>
          <c:extLst>
            <c:ext xmlns:c16="http://schemas.microsoft.com/office/drawing/2014/chart" uri="{C3380CC4-5D6E-409C-BE32-E72D297353CC}">
              <c16:uniqueId val="{00000000-2CBE-4499-B5FF-86EB10FC6458}"/>
            </c:ext>
          </c:extLst>
        </c:ser>
        <c:ser>
          <c:idx val="1"/>
          <c:order val="1"/>
          <c:spPr>
            <a:solidFill>
              <a:schemeClr val="bg1">
                <a:lumMod val="75000"/>
              </a:schemeClr>
            </a:solidFill>
            <a:ln>
              <a:noFill/>
            </a:ln>
            <a:effectLst/>
          </c:spPr>
          <c:invertIfNegative val="0"/>
          <c:val>
            <c:numRef>
              <c:f>Model!$F$27</c:f>
              <c:numCache>
                <c:formatCode>0.00%</c:formatCode>
                <c:ptCount val="1"/>
                <c:pt idx="0">
                  <c:v>8.891131577839817E-2</c:v>
                </c:pt>
              </c:numCache>
            </c:numRef>
          </c:val>
          <c:extLst>
            <c:ext xmlns:c16="http://schemas.microsoft.com/office/drawing/2014/chart" uri="{C3380CC4-5D6E-409C-BE32-E72D297353CC}">
              <c16:uniqueId val="{00000001-2CBE-4499-B5FF-86EB10FC6458}"/>
            </c:ext>
          </c:extLst>
        </c:ser>
        <c:dLbls>
          <c:showLegendKey val="0"/>
          <c:showVal val="0"/>
          <c:showCatName val="0"/>
          <c:showSerName val="0"/>
          <c:showPercent val="0"/>
          <c:showBubbleSize val="0"/>
        </c:dLbls>
        <c:gapWidth val="60"/>
        <c:overlap val="100"/>
        <c:axId val="1143318800"/>
        <c:axId val="1143317000"/>
      </c:barChart>
      <c:catAx>
        <c:axId val="1143318800"/>
        <c:scaling>
          <c:orientation val="minMax"/>
        </c:scaling>
        <c:delete val="1"/>
        <c:axPos val="l"/>
        <c:majorTickMark val="none"/>
        <c:minorTickMark val="none"/>
        <c:tickLblPos val="nextTo"/>
        <c:crossAx val="1143317000"/>
        <c:crosses val="autoZero"/>
        <c:auto val="1"/>
        <c:lblAlgn val="ctr"/>
        <c:lblOffset val="100"/>
        <c:noMultiLvlLbl val="0"/>
      </c:catAx>
      <c:valAx>
        <c:axId val="1143317000"/>
        <c:scaling>
          <c:orientation val="minMax"/>
        </c:scaling>
        <c:delete val="1"/>
        <c:axPos val="b"/>
        <c:numFmt formatCode="0%" sourceLinked="1"/>
        <c:majorTickMark val="none"/>
        <c:minorTickMark val="none"/>
        <c:tickLblPos val="nextTo"/>
        <c:crossAx val="11433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57CC99"/>
            </a:solidFill>
            <a:ln>
              <a:noFill/>
            </a:ln>
            <a:effectLst/>
          </c:spPr>
          <c:invertIfNegative val="0"/>
          <c:val>
            <c:numRef>
              <c:f>Model!$E$28</c:f>
              <c:numCache>
                <c:formatCode>0.00%;\-0.00%;0.00%</c:formatCode>
                <c:ptCount val="1"/>
                <c:pt idx="0">
                  <c:v>0.29800016834780657</c:v>
                </c:pt>
              </c:numCache>
            </c:numRef>
          </c:val>
          <c:extLst>
            <c:ext xmlns:c16="http://schemas.microsoft.com/office/drawing/2014/chart" uri="{C3380CC4-5D6E-409C-BE32-E72D297353CC}">
              <c16:uniqueId val="{00000000-75F2-41F4-87BF-777CD899E8E3}"/>
            </c:ext>
          </c:extLst>
        </c:ser>
        <c:ser>
          <c:idx val="1"/>
          <c:order val="1"/>
          <c:spPr>
            <a:solidFill>
              <a:schemeClr val="bg1">
                <a:lumMod val="75000"/>
              </a:schemeClr>
            </a:solidFill>
            <a:ln>
              <a:noFill/>
            </a:ln>
            <a:effectLst/>
          </c:spPr>
          <c:invertIfNegative val="0"/>
          <c:val>
            <c:numRef>
              <c:f>Model!$F$28</c:f>
              <c:numCache>
                <c:formatCode>0.00%</c:formatCode>
                <c:ptCount val="1"/>
                <c:pt idx="0">
                  <c:v>0.14655641054418428</c:v>
                </c:pt>
              </c:numCache>
            </c:numRef>
          </c:val>
          <c:extLst>
            <c:ext xmlns:c16="http://schemas.microsoft.com/office/drawing/2014/chart" uri="{C3380CC4-5D6E-409C-BE32-E72D297353CC}">
              <c16:uniqueId val="{00000001-75F2-41F4-87BF-777CD899E8E3}"/>
            </c:ext>
          </c:extLst>
        </c:ser>
        <c:dLbls>
          <c:showLegendKey val="0"/>
          <c:showVal val="0"/>
          <c:showCatName val="0"/>
          <c:showSerName val="0"/>
          <c:showPercent val="0"/>
          <c:showBubbleSize val="0"/>
        </c:dLbls>
        <c:gapWidth val="60"/>
        <c:overlap val="100"/>
        <c:axId val="1380341440"/>
        <c:axId val="1380343240"/>
      </c:barChart>
      <c:catAx>
        <c:axId val="1380341440"/>
        <c:scaling>
          <c:orientation val="minMax"/>
        </c:scaling>
        <c:delete val="1"/>
        <c:axPos val="l"/>
        <c:majorTickMark val="none"/>
        <c:minorTickMark val="none"/>
        <c:tickLblPos val="nextTo"/>
        <c:crossAx val="1380343240"/>
        <c:crosses val="autoZero"/>
        <c:auto val="1"/>
        <c:lblAlgn val="ctr"/>
        <c:lblOffset val="100"/>
        <c:noMultiLvlLbl val="0"/>
      </c:catAx>
      <c:valAx>
        <c:axId val="1380343240"/>
        <c:scaling>
          <c:orientation val="minMax"/>
        </c:scaling>
        <c:delete val="1"/>
        <c:axPos val="b"/>
        <c:numFmt formatCode="0%" sourceLinked="1"/>
        <c:majorTickMark val="none"/>
        <c:minorTickMark val="none"/>
        <c:tickLblPos val="nextTo"/>
        <c:crossAx val="138034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D8D7A"/>
            </a:solidFill>
            <a:ln>
              <a:noFill/>
            </a:ln>
            <a:effectLst/>
          </c:spPr>
          <c:invertIfNegative val="0"/>
          <c:val>
            <c:numRef>
              <c:f>Model!$E$29</c:f>
              <c:numCache>
                <c:formatCode>0.00%;\-0.00%;0.00%</c:formatCode>
                <c:ptCount val="1"/>
                <c:pt idx="0">
                  <c:v>0.19207081831062975</c:v>
                </c:pt>
              </c:numCache>
            </c:numRef>
          </c:val>
          <c:extLst>
            <c:ext xmlns:c16="http://schemas.microsoft.com/office/drawing/2014/chart" uri="{C3380CC4-5D6E-409C-BE32-E72D297353CC}">
              <c16:uniqueId val="{00000000-E513-4F9A-A84F-EDA9D69E328B}"/>
            </c:ext>
          </c:extLst>
        </c:ser>
        <c:ser>
          <c:idx val="1"/>
          <c:order val="1"/>
          <c:spPr>
            <a:solidFill>
              <a:schemeClr val="bg1">
                <a:lumMod val="75000"/>
              </a:schemeClr>
            </a:solidFill>
            <a:ln>
              <a:noFill/>
            </a:ln>
            <a:effectLst/>
          </c:spPr>
          <c:invertIfNegative val="0"/>
          <c:val>
            <c:numRef>
              <c:f>Model!$F$29</c:f>
              <c:numCache>
                <c:formatCode>0.00%</c:formatCode>
                <c:ptCount val="1"/>
                <c:pt idx="0">
                  <c:v>0.25248576058136107</c:v>
                </c:pt>
              </c:numCache>
            </c:numRef>
          </c:val>
          <c:extLst>
            <c:ext xmlns:c16="http://schemas.microsoft.com/office/drawing/2014/chart" uri="{C3380CC4-5D6E-409C-BE32-E72D297353CC}">
              <c16:uniqueId val="{00000001-E513-4F9A-A84F-EDA9D69E328B}"/>
            </c:ext>
          </c:extLst>
        </c:ser>
        <c:dLbls>
          <c:showLegendKey val="0"/>
          <c:showVal val="0"/>
          <c:showCatName val="0"/>
          <c:showSerName val="0"/>
          <c:showPercent val="0"/>
          <c:showBubbleSize val="0"/>
        </c:dLbls>
        <c:gapWidth val="60"/>
        <c:overlap val="100"/>
        <c:axId val="1155009848"/>
        <c:axId val="583333792"/>
      </c:barChart>
      <c:catAx>
        <c:axId val="1155009848"/>
        <c:scaling>
          <c:orientation val="minMax"/>
        </c:scaling>
        <c:delete val="1"/>
        <c:axPos val="l"/>
        <c:majorTickMark val="none"/>
        <c:minorTickMark val="none"/>
        <c:tickLblPos val="nextTo"/>
        <c:crossAx val="583333792"/>
        <c:crosses val="autoZero"/>
        <c:auto val="1"/>
        <c:lblAlgn val="ctr"/>
        <c:lblOffset val="100"/>
        <c:noMultiLvlLbl val="0"/>
      </c:catAx>
      <c:valAx>
        <c:axId val="583333792"/>
        <c:scaling>
          <c:orientation val="minMax"/>
        </c:scaling>
        <c:delete val="1"/>
        <c:axPos val="b"/>
        <c:numFmt formatCode="0%" sourceLinked="1"/>
        <c:majorTickMark val="none"/>
        <c:minorTickMark val="none"/>
        <c:tickLblPos val="nextTo"/>
        <c:crossAx val="115500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92D050"/>
            </a:solidFill>
            <a:ln>
              <a:noFill/>
            </a:ln>
            <a:effectLst/>
          </c:spPr>
          <c:invertIfNegative val="0"/>
          <c:val>
            <c:numRef>
              <c:f>Model!$E$30</c:f>
              <c:numCache>
                <c:formatCode>0.00%;\-0.00%;0.00%</c:formatCode>
                <c:ptCount val="1"/>
                <c:pt idx="0">
                  <c:v>0.154283750227971</c:v>
                </c:pt>
              </c:numCache>
            </c:numRef>
          </c:val>
          <c:extLst>
            <c:ext xmlns:c16="http://schemas.microsoft.com/office/drawing/2014/chart" uri="{C3380CC4-5D6E-409C-BE32-E72D297353CC}">
              <c16:uniqueId val="{00000000-1D95-4208-A88A-C8BD2E6BF7C6}"/>
            </c:ext>
          </c:extLst>
        </c:ser>
        <c:ser>
          <c:idx val="1"/>
          <c:order val="1"/>
          <c:spPr>
            <a:solidFill>
              <a:schemeClr val="bg1">
                <a:lumMod val="75000"/>
              </a:schemeClr>
            </a:solidFill>
            <a:ln>
              <a:noFill/>
            </a:ln>
            <a:effectLst/>
          </c:spPr>
          <c:invertIfNegative val="0"/>
          <c:val>
            <c:numRef>
              <c:f>Model!$F$30</c:f>
              <c:numCache>
                <c:formatCode>0.00%</c:formatCode>
                <c:ptCount val="1"/>
                <c:pt idx="0">
                  <c:v>0.29027282866401982</c:v>
                </c:pt>
              </c:numCache>
            </c:numRef>
          </c:val>
          <c:extLst>
            <c:ext xmlns:c16="http://schemas.microsoft.com/office/drawing/2014/chart" uri="{C3380CC4-5D6E-409C-BE32-E72D297353CC}">
              <c16:uniqueId val="{00000001-1D95-4208-A88A-C8BD2E6BF7C6}"/>
            </c:ext>
          </c:extLst>
        </c:ser>
        <c:dLbls>
          <c:showLegendKey val="0"/>
          <c:showVal val="0"/>
          <c:showCatName val="0"/>
          <c:showSerName val="0"/>
          <c:showPercent val="0"/>
          <c:showBubbleSize val="0"/>
        </c:dLbls>
        <c:gapWidth val="60"/>
        <c:overlap val="100"/>
        <c:axId val="1250694904"/>
        <c:axId val="1250696704"/>
      </c:barChart>
      <c:catAx>
        <c:axId val="1250694904"/>
        <c:scaling>
          <c:orientation val="minMax"/>
        </c:scaling>
        <c:delete val="1"/>
        <c:axPos val="l"/>
        <c:majorTickMark val="none"/>
        <c:minorTickMark val="none"/>
        <c:tickLblPos val="nextTo"/>
        <c:crossAx val="1250696704"/>
        <c:crosses val="autoZero"/>
        <c:auto val="1"/>
        <c:lblAlgn val="ctr"/>
        <c:lblOffset val="100"/>
        <c:noMultiLvlLbl val="0"/>
      </c:catAx>
      <c:valAx>
        <c:axId val="1250696704"/>
        <c:scaling>
          <c:orientation val="minMax"/>
        </c:scaling>
        <c:delete val="1"/>
        <c:axPos val="b"/>
        <c:numFmt formatCode="0%" sourceLinked="1"/>
        <c:majorTickMark val="none"/>
        <c:minorTickMark val="none"/>
        <c:tickLblPos val="nextTo"/>
        <c:crossAx val="125069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8A3A5"/>
            </a:solidFill>
            <a:ln>
              <a:noFill/>
            </a:ln>
            <a:effectLst/>
          </c:spPr>
          <c:invertIfNegative val="0"/>
          <c:val>
            <c:numRef>
              <c:f>Model!$D$79</c:f>
              <c:numCache>
                <c:formatCode>0.00</c:formatCode>
                <c:ptCount val="1"/>
                <c:pt idx="0">
                  <c:v>1.5454545454545454</c:v>
                </c:pt>
              </c:numCache>
            </c:numRef>
          </c:val>
          <c:extLst>
            <c:ext xmlns:c16="http://schemas.microsoft.com/office/drawing/2014/chart" uri="{C3380CC4-5D6E-409C-BE32-E72D297353CC}">
              <c16:uniqueId val="{00000000-BFD8-4905-B62A-3A561208D0F3}"/>
            </c:ext>
          </c:extLst>
        </c:ser>
        <c:ser>
          <c:idx val="1"/>
          <c:order val="1"/>
          <c:spPr>
            <a:solidFill>
              <a:schemeClr val="bg1">
                <a:lumMod val="75000"/>
              </a:schemeClr>
            </a:solidFill>
            <a:ln>
              <a:noFill/>
            </a:ln>
            <a:effectLst/>
          </c:spPr>
          <c:invertIfNegative val="0"/>
          <c:val>
            <c:numRef>
              <c:f>Model!$E$79</c:f>
              <c:numCache>
                <c:formatCode>0.00</c:formatCode>
                <c:ptCount val="1"/>
                <c:pt idx="0">
                  <c:v>0.38636363636363624</c:v>
                </c:pt>
              </c:numCache>
            </c:numRef>
          </c:val>
          <c:extLst>
            <c:ext xmlns:c16="http://schemas.microsoft.com/office/drawing/2014/chart" uri="{C3380CC4-5D6E-409C-BE32-E72D297353CC}">
              <c16:uniqueId val="{00000001-BFD8-4905-B62A-3A561208D0F3}"/>
            </c:ext>
          </c:extLst>
        </c:ser>
        <c:dLbls>
          <c:showLegendKey val="0"/>
          <c:showVal val="0"/>
          <c:showCatName val="0"/>
          <c:showSerName val="0"/>
          <c:showPercent val="0"/>
          <c:showBubbleSize val="0"/>
        </c:dLbls>
        <c:gapWidth val="60"/>
        <c:overlap val="100"/>
        <c:axId val="1245183040"/>
        <c:axId val="1245182320"/>
      </c:barChart>
      <c:catAx>
        <c:axId val="1245183040"/>
        <c:scaling>
          <c:orientation val="minMax"/>
        </c:scaling>
        <c:delete val="1"/>
        <c:axPos val="l"/>
        <c:majorTickMark val="none"/>
        <c:minorTickMark val="none"/>
        <c:tickLblPos val="nextTo"/>
        <c:crossAx val="1245182320"/>
        <c:crosses val="autoZero"/>
        <c:auto val="1"/>
        <c:lblAlgn val="ctr"/>
        <c:lblOffset val="100"/>
        <c:noMultiLvlLbl val="0"/>
      </c:catAx>
      <c:valAx>
        <c:axId val="1245182320"/>
        <c:scaling>
          <c:orientation val="minMax"/>
        </c:scaling>
        <c:delete val="1"/>
        <c:axPos val="b"/>
        <c:numFmt formatCode="0%" sourceLinked="1"/>
        <c:majorTickMark val="none"/>
        <c:minorTickMark val="none"/>
        <c:tickLblPos val="nextTo"/>
        <c:crossAx val="12451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Data1.xlsx]Model!PivotTable2</c:name>
    <c:fmtId val="1"/>
  </c:pivotSource>
  <c:chart>
    <c:autoTitleDeleted val="1"/>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Model!$B$6</c:f>
              <c:strCache>
                <c:ptCount val="1"/>
                <c:pt idx="0">
                  <c:v>Total</c:v>
                </c:pt>
              </c:strCache>
            </c:strRef>
          </c:tx>
          <c:spPr>
            <a:solidFill>
              <a:schemeClr val="bg1">
                <a:lumMod val="75000"/>
              </a:schemeClr>
            </a:solidFill>
            <a:ln>
              <a:noFill/>
            </a:ln>
            <a:effectLst/>
          </c:spPr>
          <c:invertIfNegative val="0"/>
          <c:cat>
            <c:strRef>
              <c:f>Model!$A$7:$A$11</c:f>
              <c:strCache>
                <c:ptCount val="4"/>
                <c:pt idx="0">
                  <c:v>week 1</c:v>
                </c:pt>
                <c:pt idx="1">
                  <c:v>week 2</c:v>
                </c:pt>
                <c:pt idx="2">
                  <c:v>week 3</c:v>
                </c:pt>
                <c:pt idx="3">
                  <c:v>week 4</c:v>
                </c:pt>
              </c:strCache>
            </c:strRef>
          </c:cat>
          <c:val>
            <c:numRef>
              <c:f>Model!$B$7:$B$11</c:f>
              <c:numCache>
                <c:formatCode>#,##0</c:formatCode>
                <c:ptCount val="4"/>
                <c:pt idx="0">
                  <c:v>61660</c:v>
                </c:pt>
                <c:pt idx="1">
                  <c:v>66582</c:v>
                </c:pt>
                <c:pt idx="2">
                  <c:v>76682</c:v>
                </c:pt>
                <c:pt idx="3">
                  <c:v>80200</c:v>
                </c:pt>
              </c:numCache>
            </c:numRef>
          </c:val>
          <c:extLst>
            <c:ext xmlns:c16="http://schemas.microsoft.com/office/drawing/2014/chart" uri="{C3380CC4-5D6E-409C-BE32-E72D297353CC}">
              <c16:uniqueId val="{00000000-807D-4C6A-8AB3-A84687203570}"/>
            </c:ext>
          </c:extLst>
        </c:ser>
        <c:dLbls>
          <c:showLegendKey val="0"/>
          <c:showVal val="0"/>
          <c:showCatName val="0"/>
          <c:showSerName val="0"/>
          <c:showPercent val="0"/>
          <c:showBubbleSize val="0"/>
        </c:dLbls>
        <c:gapWidth val="219"/>
        <c:overlap val="-27"/>
        <c:axId val="1486151848"/>
        <c:axId val="1486145368"/>
      </c:barChart>
      <c:catAx>
        <c:axId val="1486151848"/>
        <c:scaling>
          <c:orientation val="minMax"/>
        </c:scaling>
        <c:delete val="1"/>
        <c:axPos val="b"/>
        <c:numFmt formatCode="General" sourceLinked="1"/>
        <c:majorTickMark val="out"/>
        <c:minorTickMark val="none"/>
        <c:tickLblPos val="nextTo"/>
        <c:crossAx val="1486145368"/>
        <c:crosses val="autoZero"/>
        <c:auto val="1"/>
        <c:lblAlgn val="ctr"/>
        <c:lblOffset val="100"/>
        <c:noMultiLvlLbl val="0"/>
      </c:catAx>
      <c:valAx>
        <c:axId val="1486145368"/>
        <c:scaling>
          <c:orientation val="minMax"/>
        </c:scaling>
        <c:delete val="1"/>
        <c:axPos val="l"/>
        <c:numFmt formatCode="#,##0" sourceLinked="1"/>
        <c:majorTickMark val="out"/>
        <c:minorTickMark val="none"/>
        <c:tickLblPos val="nextTo"/>
        <c:crossAx val="1486151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22577A"/>
            </a:solidFill>
            <a:ln>
              <a:noFill/>
            </a:ln>
            <a:effectLst/>
          </c:spPr>
          <c:invertIfNegative val="0"/>
          <c:val>
            <c:numRef>
              <c:f>Model!$D$70</c:f>
              <c:numCache>
                <c:formatCode>0.00%</c:formatCode>
                <c:ptCount val="1"/>
                <c:pt idx="0">
                  <c:v>4.0531345226472587E-3</c:v>
                </c:pt>
              </c:numCache>
            </c:numRef>
          </c:val>
          <c:extLst>
            <c:ext xmlns:c16="http://schemas.microsoft.com/office/drawing/2014/chart" uri="{C3380CC4-5D6E-409C-BE32-E72D297353CC}">
              <c16:uniqueId val="{00000000-A372-41FB-B552-0CB23048E8A7}"/>
            </c:ext>
          </c:extLst>
        </c:ser>
        <c:ser>
          <c:idx val="1"/>
          <c:order val="1"/>
          <c:spPr>
            <a:solidFill>
              <a:schemeClr val="bg1">
                <a:lumMod val="75000"/>
              </a:schemeClr>
            </a:solidFill>
            <a:ln>
              <a:noFill/>
            </a:ln>
            <a:effectLst/>
          </c:spPr>
          <c:invertIfNegative val="0"/>
          <c:val>
            <c:numRef>
              <c:f>Model!$E$70</c:f>
              <c:numCache>
                <c:formatCode>0.00%</c:formatCode>
                <c:ptCount val="1"/>
                <c:pt idx="0">
                  <c:v>6.1725611898646102E-3</c:v>
                </c:pt>
              </c:numCache>
            </c:numRef>
          </c:val>
          <c:extLst>
            <c:ext xmlns:c16="http://schemas.microsoft.com/office/drawing/2014/chart" uri="{C3380CC4-5D6E-409C-BE32-E72D297353CC}">
              <c16:uniqueId val="{00000001-A372-41FB-B552-0CB23048E8A7}"/>
            </c:ext>
          </c:extLst>
        </c:ser>
        <c:dLbls>
          <c:showLegendKey val="0"/>
          <c:showVal val="0"/>
          <c:showCatName val="0"/>
          <c:showSerName val="0"/>
          <c:showPercent val="0"/>
          <c:showBubbleSize val="0"/>
        </c:dLbls>
        <c:gapWidth val="60"/>
        <c:overlap val="100"/>
        <c:axId val="1486802144"/>
        <c:axId val="2034601984"/>
      </c:barChart>
      <c:catAx>
        <c:axId val="1486802144"/>
        <c:scaling>
          <c:orientation val="minMax"/>
        </c:scaling>
        <c:delete val="1"/>
        <c:axPos val="l"/>
        <c:majorTickMark val="none"/>
        <c:minorTickMark val="none"/>
        <c:tickLblPos val="nextTo"/>
        <c:crossAx val="2034601984"/>
        <c:crosses val="autoZero"/>
        <c:auto val="1"/>
        <c:lblAlgn val="ctr"/>
        <c:lblOffset val="100"/>
        <c:noMultiLvlLbl val="0"/>
      </c:catAx>
      <c:valAx>
        <c:axId val="2034601984"/>
        <c:scaling>
          <c:orientation val="minMax"/>
        </c:scaling>
        <c:delete val="1"/>
        <c:axPos val="b"/>
        <c:numFmt formatCode="0%" sourceLinked="1"/>
        <c:majorTickMark val="none"/>
        <c:minorTickMark val="none"/>
        <c:tickLblPos val="nextTo"/>
        <c:crossAx val="148680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57CC99"/>
            </a:solidFill>
            <a:ln>
              <a:noFill/>
            </a:ln>
            <a:effectLst/>
          </c:spPr>
          <c:invertIfNegative val="0"/>
          <c:val>
            <c:numRef>
              <c:f>Model!$D$71</c:f>
              <c:numCache>
                <c:formatCode>0.00%</c:formatCode>
                <c:ptCount val="1"/>
                <c:pt idx="0">
                  <c:v>4.7665564277896127E-3</c:v>
                </c:pt>
              </c:numCache>
            </c:numRef>
          </c:val>
          <c:extLst>
            <c:ext xmlns:c16="http://schemas.microsoft.com/office/drawing/2014/chart" uri="{C3380CC4-5D6E-409C-BE32-E72D297353CC}">
              <c16:uniqueId val="{00000000-FB8A-419E-9D65-03A6AB7351C9}"/>
            </c:ext>
          </c:extLst>
        </c:ser>
        <c:ser>
          <c:idx val="1"/>
          <c:order val="1"/>
          <c:spPr>
            <a:solidFill>
              <a:schemeClr val="bg1">
                <a:lumMod val="75000"/>
              </a:schemeClr>
            </a:solidFill>
            <a:ln>
              <a:noFill/>
            </a:ln>
            <a:effectLst/>
          </c:spPr>
          <c:invertIfNegative val="0"/>
          <c:val>
            <c:numRef>
              <c:f>Model!$E$71</c:f>
              <c:numCache>
                <c:formatCode>0.00%</c:formatCode>
                <c:ptCount val="1"/>
                <c:pt idx="0">
                  <c:v>5.4591392847222562E-3</c:v>
                </c:pt>
              </c:numCache>
            </c:numRef>
          </c:val>
          <c:extLst>
            <c:ext xmlns:c16="http://schemas.microsoft.com/office/drawing/2014/chart" uri="{C3380CC4-5D6E-409C-BE32-E72D297353CC}">
              <c16:uniqueId val="{00000001-FB8A-419E-9D65-03A6AB7351C9}"/>
            </c:ext>
          </c:extLst>
        </c:ser>
        <c:dLbls>
          <c:showLegendKey val="0"/>
          <c:showVal val="0"/>
          <c:showCatName val="0"/>
          <c:showSerName val="0"/>
          <c:showPercent val="0"/>
          <c:showBubbleSize val="0"/>
        </c:dLbls>
        <c:gapWidth val="60"/>
        <c:overlap val="100"/>
        <c:axId val="2034608104"/>
        <c:axId val="2034600544"/>
      </c:barChart>
      <c:catAx>
        <c:axId val="2034608104"/>
        <c:scaling>
          <c:orientation val="minMax"/>
        </c:scaling>
        <c:delete val="1"/>
        <c:axPos val="l"/>
        <c:majorTickMark val="none"/>
        <c:minorTickMark val="none"/>
        <c:tickLblPos val="nextTo"/>
        <c:crossAx val="2034600544"/>
        <c:crosses val="autoZero"/>
        <c:auto val="1"/>
        <c:lblAlgn val="ctr"/>
        <c:lblOffset val="100"/>
        <c:noMultiLvlLbl val="0"/>
      </c:catAx>
      <c:valAx>
        <c:axId val="2034600544"/>
        <c:scaling>
          <c:orientation val="minMax"/>
        </c:scaling>
        <c:delete val="1"/>
        <c:axPos val="b"/>
        <c:numFmt formatCode="0%" sourceLinked="1"/>
        <c:majorTickMark val="none"/>
        <c:minorTickMark val="none"/>
        <c:tickLblPos val="nextTo"/>
        <c:crossAx val="2034608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D8D7A"/>
            </a:solidFill>
            <a:ln>
              <a:noFill/>
            </a:ln>
            <a:effectLst/>
          </c:spPr>
          <c:invertIfNegative val="0"/>
          <c:val>
            <c:numRef>
              <c:f>Model!$D$72</c:f>
              <c:numCache>
                <c:formatCode>0.00%</c:formatCode>
                <c:ptCount val="1"/>
                <c:pt idx="0">
                  <c:v>8.1805565700094948E-3</c:v>
                </c:pt>
              </c:numCache>
            </c:numRef>
          </c:val>
          <c:extLst>
            <c:ext xmlns:c16="http://schemas.microsoft.com/office/drawing/2014/chart" uri="{C3380CC4-5D6E-409C-BE32-E72D297353CC}">
              <c16:uniqueId val="{00000000-398F-4B29-8091-C0EE832CD53E}"/>
            </c:ext>
          </c:extLst>
        </c:ser>
        <c:ser>
          <c:idx val="1"/>
          <c:order val="1"/>
          <c:spPr>
            <a:solidFill>
              <a:schemeClr val="bg1">
                <a:lumMod val="75000"/>
              </a:schemeClr>
            </a:solidFill>
            <a:ln>
              <a:noFill/>
            </a:ln>
            <a:effectLst/>
          </c:spPr>
          <c:invertIfNegative val="0"/>
          <c:val>
            <c:numRef>
              <c:f>Model!$E$72</c:f>
              <c:numCache>
                <c:formatCode>0.00%</c:formatCode>
                <c:ptCount val="1"/>
                <c:pt idx="0">
                  <c:v>2.0451391425023741E-3</c:v>
                </c:pt>
              </c:numCache>
            </c:numRef>
          </c:val>
          <c:extLst>
            <c:ext xmlns:c16="http://schemas.microsoft.com/office/drawing/2014/chart" uri="{C3380CC4-5D6E-409C-BE32-E72D297353CC}">
              <c16:uniqueId val="{00000001-398F-4B29-8091-C0EE832CD53E}"/>
            </c:ext>
          </c:extLst>
        </c:ser>
        <c:dLbls>
          <c:showLegendKey val="0"/>
          <c:showVal val="0"/>
          <c:showCatName val="0"/>
          <c:showSerName val="0"/>
          <c:showPercent val="0"/>
          <c:showBubbleSize val="0"/>
        </c:dLbls>
        <c:gapWidth val="60"/>
        <c:overlap val="100"/>
        <c:axId val="2035952392"/>
        <c:axId val="2035950232"/>
      </c:barChart>
      <c:catAx>
        <c:axId val="2035952392"/>
        <c:scaling>
          <c:orientation val="minMax"/>
        </c:scaling>
        <c:delete val="1"/>
        <c:axPos val="l"/>
        <c:majorTickMark val="none"/>
        <c:minorTickMark val="none"/>
        <c:tickLblPos val="nextTo"/>
        <c:crossAx val="2035950232"/>
        <c:crosses val="autoZero"/>
        <c:auto val="1"/>
        <c:lblAlgn val="ctr"/>
        <c:lblOffset val="100"/>
        <c:noMultiLvlLbl val="0"/>
      </c:catAx>
      <c:valAx>
        <c:axId val="2035950232"/>
        <c:scaling>
          <c:orientation val="minMax"/>
        </c:scaling>
        <c:delete val="1"/>
        <c:axPos val="b"/>
        <c:numFmt formatCode="0%" sourceLinked="1"/>
        <c:majorTickMark val="none"/>
        <c:minorTickMark val="none"/>
        <c:tickLblPos val="nextTo"/>
        <c:crossAx val="2035952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92D050"/>
            </a:solidFill>
            <a:ln>
              <a:noFill/>
            </a:ln>
            <a:effectLst/>
          </c:spPr>
          <c:invertIfNegative val="0"/>
          <c:val>
            <c:numRef>
              <c:f>Model!$D$73</c:f>
              <c:numCache>
                <c:formatCode>0.00%</c:formatCode>
                <c:ptCount val="1"/>
                <c:pt idx="0">
                  <c:v>6.6606046828824733E-3</c:v>
                </c:pt>
              </c:numCache>
            </c:numRef>
          </c:val>
          <c:extLst>
            <c:ext xmlns:c16="http://schemas.microsoft.com/office/drawing/2014/chart" uri="{C3380CC4-5D6E-409C-BE32-E72D297353CC}">
              <c16:uniqueId val="{00000000-4C36-4CE4-9E7C-0C8860BB0C96}"/>
            </c:ext>
          </c:extLst>
        </c:ser>
        <c:ser>
          <c:idx val="1"/>
          <c:order val="1"/>
          <c:spPr>
            <a:solidFill>
              <a:schemeClr val="bg1">
                <a:lumMod val="75000"/>
              </a:schemeClr>
            </a:solidFill>
            <a:ln>
              <a:noFill/>
            </a:ln>
            <a:effectLst/>
          </c:spPr>
          <c:invertIfNegative val="0"/>
          <c:val>
            <c:numRef>
              <c:f>Model!$E$73</c:f>
              <c:numCache>
                <c:formatCode>0.00%</c:formatCode>
                <c:ptCount val="1"/>
                <c:pt idx="0">
                  <c:v>3.5650910296293956E-3</c:v>
                </c:pt>
              </c:numCache>
            </c:numRef>
          </c:val>
          <c:extLst>
            <c:ext xmlns:c16="http://schemas.microsoft.com/office/drawing/2014/chart" uri="{C3380CC4-5D6E-409C-BE32-E72D297353CC}">
              <c16:uniqueId val="{00000001-4C36-4CE4-9E7C-0C8860BB0C96}"/>
            </c:ext>
          </c:extLst>
        </c:ser>
        <c:dLbls>
          <c:showLegendKey val="0"/>
          <c:showVal val="0"/>
          <c:showCatName val="0"/>
          <c:showSerName val="0"/>
          <c:showPercent val="0"/>
          <c:showBubbleSize val="0"/>
        </c:dLbls>
        <c:gapWidth val="60"/>
        <c:overlap val="100"/>
        <c:axId val="1490478216"/>
        <c:axId val="1490482176"/>
      </c:barChart>
      <c:catAx>
        <c:axId val="1490478216"/>
        <c:scaling>
          <c:orientation val="minMax"/>
        </c:scaling>
        <c:delete val="1"/>
        <c:axPos val="l"/>
        <c:majorTickMark val="none"/>
        <c:minorTickMark val="none"/>
        <c:tickLblPos val="nextTo"/>
        <c:crossAx val="1490482176"/>
        <c:crosses val="autoZero"/>
        <c:auto val="1"/>
        <c:lblAlgn val="ctr"/>
        <c:lblOffset val="100"/>
        <c:noMultiLvlLbl val="0"/>
      </c:catAx>
      <c:valAx>
        <c:axId val="1490482176"/>
        <c:scaling>
          <c:orientation val="minMax"/>
        </c:scaling>
        <c:delete val="1"/>
        <c:axPos val="b"/>
        <c:numFmt formatCode="0%" sourceLinked="1"/>
        <c:majorTickMark val="none"/>
        <c:minorTickMark val="none"/>
        <c:tickLblPos val="nextTo"/>
        <c:crossAx val="1490478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22577A"/>
            </a:solidFill>
            <a:ln>
              <a:noFill/>
            </a:ln>
            <a:effectLst/>
          </c:spPr>
          <c:invertIfNegative val="0"/>
          <c:val>
            <c:numRef>
              <c:f>Model!$D$79</c:f>
              <c:numCache>
                <c:formatCode>0.00</c:formatCode>
                <c:ptCount val="1"/>
                <c:pt idx="0">
                  <c:v>1.5454545454545454</c:v>
                </c:pt>
              </c:numCache>
            </c:numRef>
          </c:val>
          <c:extLst>
            <c:ext xmlns:c16="http://schemas.microsoft.com/office/drawing/2014/chart" uri="{C3380CC4-5D6E-409C-BE32-E72D297353CC}">
              <c16:uniqueId val="{00000000-2D6C-499A-9CAA-2C44FA4898FD}"/>
            </c:ext>
          </c:extLst>
        </c:ser>
        <c:ser>
          <c:idx val="1"/>
          <c:order val="1"/>
          <c:spPr>
            <a:solidFill>
              <a:schemeClr val="bg1">
                <a:lumMod val="75000"/>
              </a:schemeClr>
            </a:solidFill>
            <a:ln>
              <a:noFill/>
            </a:ln>
            <a:effectLst/>
          </c:spPr>
          <c:invertIfNegative val="0"/>
          <c:val>
            <c:numRef>
              <c:f>Model!$E$79</c:f>
              <c:numCache>
                <c:formatCode>0.00</c:formatCode>
                <c:ptCount val="1"/>
                <c:pt idx="0">
                  <c:v>0.38636363636363624</c:v>
                </c:pt>
              </c:numCache>
            </c:numRef>
          </c:val>
          <c:extLst>
            <c:ext xmlns:c16="http://schemas.microsoft.com/office/drawing/2014/chart" uri="{C3380CC4-5D6E-409C-BE32-E72D297353CC}">
              <c16:uniqueId val="{00000001-2D6C-499A-9CAA-2C44FA4898FD}"/>
            </c:ext>
          </c:extLst>
        </c:ser>
        <c:dLbls>
          <c:showLegendKey val="0"/>
          <c:showVal val="0"/>
          <c:showCatName val="0"/>
          <c:showSerName val="0"/>
          <c:showPercent val="0"/>
          <c:showBubbleSize val="0"/>
        </c:dLbls>
        <c:gapWidth val="60"/>
        <c:overlap val="100"/>
        <c:axId val="1245183040"/>
        <c:axId val="1245182320"/>
      </c:barChart>
      <c:catAx>
        <c:axId val="1245183040"/>
        <c:scaling>
          <c:orientation val="minMax"/>
        </c:scaling>
        <c:delete val="1"/>
        <c:axPos val="l"/>
        <c:majorTickMark val="none"/>
        <c:minorTickMark val="none"/>
        <c:tickLblPos val="nextTo"/>
        <c:crossAx val="1245182320"/>
        <c:crosses val="autoZero"/>
        <c:auto val="1"/>
        <c:lblAlgn val="ctr"/>
        <c:lblOffset val="100"/>
        <c:noMultiLvlLbl val="0"/>
      </c:catAx>
      <c:valAx>
        <c:axId val="1245182320"/>
        <c:scaling>
          <c:orientation val="minMax"/>
        </c:scaling>
        <c:delete val="1"/>
        <c:axPos val="b"/>
        <c:numFmt formatCode="0%" sourceLinked="1"/>
        <c:majorTickMark val="none"/>
        <c:minorTickMark val="none"/>
        <c:tickLblPos val="nextTo"/>
        <c:crossAx val="12451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57CC99"/>
            </a:solidFill>
            <a:ln>
              <a:noFill/>
            </a:ln>
            <a:effectLst/>
          </c:spPr>
          <c:invertIfNegative val="0"/>
          <c:val>
            <c:numRef>
              <c:f>Model!$D$80</c:f>
              <c:numCache>
                <c:formatCode>0.00</c:formatCode>
                <c:ptCount val="1"/>
                <c:pt idx="0">
                  <c:v>1.1774193548387097</c:v>
                </c:pt>
              </c:numCache>
            </c:numRef>
          </c:val>
          <c:extLst>
            <c:ext xmlns:c16="http://schemas.microsoft.com/office/drawing/2014/chart" uri="{C3380CC4-5D6E-409C-BE32-E72D297353CC}">
              <c16:uniqueId val="{00000000-5CA6-48BE-A66D-E77AC49E4ECA}"/>
            </c:ext>
          </c:extLst>
        </c:ser>
        <c:ser>
          <c:idx val="1"/>
          <c:order val="1"/>
          <c:spPr>
            <a:solidFill>
              <a:schemeClr val="bg1">
                <a:lumMod val="75000"/>
              </a:schemeClr>
            </a:solidFill>
            <a:ln>
              <a:noFill/>
            </a:ln>
            <a:effectLst/>
          </c:spPr>
          <c:invertIfNegative val="0"/>
          <c:val>
            <c:numRef>
              <c:f>Model!$E$80</c:f>
              <c:numCache>
                <c:formatCode>0.00</c:formatCode>
                <c:ptCount val="1"/>
                <c:pt idx="0">
                  <c:v>0.75439882697947191</c:v>
                </c:pt>
              </c:numCache>
            </c:numRef>
          </c:val>
          <c:extLst>
            <c:ext xmlns:c16="http://schemas.microsoft.com/office/drawing/2014/chart" uri="{C3380CC4-5D6E-409C-BE32-E72D297353CC}">
              <c16:uniqueId val="{00000001-5CA6-48BE-A66D-E77AC49E4ECA}"/>
            </c:ext>
          </c:extLst>
        </c:ser>
        <c:dLbls>
          <c:showLegendKey val="0"/>
          <c:showVal val="0"/>
          <c:showCatName val="0"/>
          <c:showSerName val="0"/>
          <c:showPercent val="0"/>
          <c:showBubbleSize val="0"/>
        </c:dLbls>
        <c:gapWidth val="60"/>
        <c:overlap val="100"/>
        <c:axId val="1245091760"/>
        <c:axId val="1245092480"/>
      </c:barChart>
      <c:catAx>
        <c:axId val="1245091760"/>
        <c:scaling>
          <c:orientation val="minMax"/>
        </c:scaling>
        <c:delete val="1"/>
        <c:axPos val="l"/>
        <c:majorTickMark val="none"/>
        <c:minorTickMark val="none"/>
        <c:tickLblPos val="nextTo"/>
        <c:crossAx val="1245092480"/>
        <c:crosses val="autoZero"/>
        <c:auto val="1"/>
        <c:lblAlgn val="ctr"/>
        <c:lblOffset val="100"/>
        <c:noMultiLvlLbl val="0"/>
      </c:catAx>
      <c:valAx>
        <c:axId val="1245092480"/>
        <c:scaling>
          <c:orientation val="minMax"/>
        </c:scaling>
        <c:delete val="1"/>
        <c:axPos val="b"/>
        <c:numFmt formatCode="0%" sourceLinked="1"/>
        <c:majorTickMark val="none"/>
        <c:minorTickMark val="none"/>
        <c:tickLblPos val="nextTo"/>
        <c:crossAx val="12450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D8D7A"/>
            </a:solidFill>
            <a:ln>
              <a:noFill/>
            </a:ln>
            <a:effectLst/>
          </c:spPr>
          <c:invertIfNegative val="0"/>
          <c:val>
            <c:numRef>
              <c:f>Model!$D$81</c:f>
              <c:numCache>
                <c:formatCode>0.00</c:formatCode>
                <c:ptCount val="1"/>
                <c:pt idx="0">
                  <c:v>0.76190476190476186</c:v>
                </c:pt>
              </c:numCache>
            </c:numRef>
          </c:val>
          <c:extLst>
            <c:ext xmlns:c16="http://schemas.microsoft.com/office/drawing/2014/chart" uri="{C3380CC4-5D6E-409C-BE32-E72D297353CC}">
              <c16:uniqueId val="{00000000-1F16-4456-A370-BE50B2EDDC03}"/>
            </c:ext>
          </c:extLst>
        </c:ser>
        <c:ser>
          <c:idx val="1"/>
          <c:order val="1"/>
          <c:spPr>
            <a:solidFill>
              <a:schemeClr val="bg1">
                <a:lumMod val="75000"/>
              </a:schemeClr>
            </a:solidFill>
            <a:ln>
              <a:noFill/>
            </a:ln>
            <a:effectLst/>
          </c:spPr>
          <c:invertIfNegative val="0"/>
          <c:val>
            <c:numRef>
              <c:f>Model!$E$81</c:f>
              <c:numCache>
                <c:formatCode>0.00</c:formatCode>
                <c:ptCount val="1"/>
                <c:pt idx="0">
                  <c:v>1.1699134199134198</c:v>
                </c:pt>
              </c:numCache>
            </c:numRef>
          </c:val>
          <c:extLst>
            <c:ext xmlns:c16="http://schemas.microsoft.com/office/drawing/2014/chart" uri="{C3380CC4-5D6E-409C-BE32-E72D297353CC}">
              <c16:uniqueId val="{00000001-1F16-4456-A370-BE50B2EDDC03}"/>
            </c:ext>
          </c:extLst>
        </c:ser>
        <c:dLbls>
          <c:showLegendKey val="0"/>
          <c:showVal val="0"/>
          <c:showCatName val="0"/>
          <c:showSerName val="0"/>
          <c:showPercent val="0"/>
          <c:showBubbleSize val="0"/>
        </c:dLbls>
        <c:gapWidth val="60"/>
        <c:overlap val="100"/>
        <c:axId val="1494751408"/>
        <c:axId val="1494750328"/>
      </c:barChart>
      <c:catAx>
        <c:axId val="1494751408"/>
        <c:scaling>
          <c:orientation val="minMax"/>
        </c:scaling>
        <c:delete val="1"/>
        <c:axPos val="l"/>
        <c:majorTickMark val="none"/>
        <c:minorTickMark val="none"/>
        <c:tickLblPos val="nextTo"/>
        <c:crossAx val="1494750328"/>
        <c:crosses val="autoZero"/>
        <c:auto val="1"/>
        <c:lblAlgn val="ctr"/>
        <c:lblOffset val="100"/>
        <c:noMultiLvlLbl val="0"/>
      </c:catAx>
      <c:valAx>
        <c:axId val="1494750328"/>
        <c:scaling>
          <c:orientation val="minMax"/>
        </c:scaling>
        <c:delete val="1"/>
        <c:axPos val="b"/>
        <c:numFmt formatCode="0%" sourceLinked="1"/>
        <c:majorTickMark val="none"/>
        <c:minorTickMark val="none"/>
        <c:tickLblPos val="nextTo"/>
        <c:crossAx val="149475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92D050"/>
            </a:solidFill>
            <a:ln>
              <a:noFill/>
            </a:ln>
            <a:effectLst/>
          </c:spPr>
          <c:invertIfNegative val="0"/>
          <c:val>
            <c:numRef>
              <c:f>Model!$D$82</c:f>
              <c:numCache>
                <c:formatCode>0.00</c:formatCode>
                <c:ptCount val="1"/>
                <c:pt idx="0">
                  <c:v>0.6875</c:v>
                </c:pt>
              </c:numCache>
            </c:numRef>
          </c:val>
          <c:extLst>
            <c:ext xmlns:c16="http://schemas.microsoft.com/office/drawing/2014/chart" uri="{C3380CC4-5D6E-409C-BE32-E72D297353CC}">
              <c16:uniqueId val="{00000000-21A9-4BDB-BFB2-08EF5D3B775D}"/>
            </c:ext>
          </c:extLst>
        </c:ser>
        <c:ser>
          <c:idx val="1"/>
          <c:order val="1"/>
          <c:spPr>
            <a:solidFill>
              <a:schemeClr val="bg1">
                <a:lumMod val="75000"/>
              </a:schemeClr>
            </a:solidFill>
            <a:ln>
              <a:noFill/>
            </a:ln>
            <a:effectLst/>
          </c:spPr>
          <c:invertIfNegative val="0"/>
          <c:val>
            <c:numRef>
              <c:f>Model!$E$82</c:f>
              <c:numCache>
                <c:formatCode>0.00</c:formatCode>
                <c:ptCount val="1"/>
                <c:pt idx="0">
                  <c:v>1.2443181818181817</c:v>
                </c:pt>
              </c:numCache>
            </c:numRef>
          </c:val>
          <c:extLst>
            <c:ext xmlns:c16="http://schemas.microsoft.com/office/drawing/2014/chart" uri="{C3380CC4-5D6E-409C-BE32-E72D297353CC}">
              <c16:uniqueId val="{00000001-21A9-4BDB-BFB2-08EF5D3B775D}"/>
            </c:ext>
          </c:extLst>
        </c:ser>
        <c:dLbls>
          <c:showLegendKey val="0"/>
          <c:showVal val="0"/>
          <c:showCatName val="0"/>
          <c:showSerName val="0"/>
          <c:showPercent val="0"/>
          <c:showBubbleSize val="0"/>
        </c:dLbls>
        <c:gapWidth val="60"/>
        <c:overlap val="100"/>
        <c:axId val="2036868432"/>
        <c:axId val="2036867352"/>
      </c:barChart>
      <c:catAx>
        <c:axId val="2036868432"/>
        <c:scaling>
          <c:orientation val="minMax"/>
        </c:scaling>
        <c:delete val="1"/>
        <c:axPos val="l"/>
        <c:majorTickMark val="none"/>
        <c:minorTickMark val="none"/>
        <c:tickLblPos val="nextTo"/>
        <c:crossAx val="2036867352"/>
        <c:crosses val="autoZero"/>
        <c:auto val="1"/>
        <c:lblAlgn val="ctr"/>
        <c:lblOffset val="100"/>
        <c:noMultiLvlLbl val="0"/>
      </c:catAx>
      <c:valAx>
        <c:axId val="2036867352"/>
        <c:scaling>
          <c:orientation val="minMax"/>
        </c:scaling>
        <c:delete val="1"/>
        <c:axPos val="b"/>
        <c:numFmt formatCode="0%" sourceLinked="1"/>
        <c:majorTickMark val="none"/>
        <c:minorTickMark val="none"/>
        <c:tickLblPos val="nextTo"/>
        <c:crossAx val="203686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Model!$D$88</c:f>
              <c:numCache>
                <c:formatCode>"₦"#,##0</c:formatCode>
                <c:ptCount val="1"/>
                <c:pt idx="0">
                  <c:v>655.94706271017628</c:v>
                </c:pt>
              </c:numCache>
            </c:numRef>
          </c:val>
          <c:extLst>
            <c:ext xmlns:c16="http://schemas.microsoft.com/office/drawing/2014/chart" uri="{C3380CC4-5D6E-409C-BE32-E72D297353CC}">
              <c16:uniqueId val="{00000000-578D-4AEB-930F-7851A602B541}"/>
            </c:ext>
          </c:extLst>
        </c:ser>
        <c:ser>
          <c:idx val="1"/>
          <c:order val="1"/>
          <c:spPr>
            <a:solidFill>
              <a:schemeClr val="accent2"/>
            </a:solidFill>
            <a:ln>
              <a:noFill/>
            </a:ln>
            <a:effectLst/>
          </c:spPr>
          <c:invertIfNegative val="0"/>
          <c:val>
            <c:numRef>
              <c:f>Model!$E$88</c:f>
              <c:numCache>
                <c:formatCode>"₦"#,##0</c:formatCode>
                <c:ptCount val="1"/>
                <c:pt idx="0">
                  <c:v>605.60249539368749</c:v>
                </c:pt>
              </c:numCache>
            </c:numRef>
          </c:val>
          <c:extLst>
            <c:ext xmlns:c16="http://schemas.microsoft.com/office/drawing/2014/chart" uri="{C3380CC4-5D6E-409C-BE32-E72D297353CC}">
              <c16:uniqueId val="{00000001-578D-4AEB-930F-7851A602B541}"/>
            </c:ext>
          </c:extLst>
        </c:ser>
        <c:dLbls>
          <c:showLegendKey val="0"/>
          <c:showVal val="0"/>
          <c:showCatName val="0"/>
          <c:showSerName val="0"/>
          <c:showPercent val="0"/>
          <c:showBubbleSize val="0"/>
        </c:dLbls>
        <c:gapWidth val="150"/>
        <c:overlap val="100"/>
        <c:axId val="1497739248"/>
        <c:axId val="1497741048"/>
      </c:barChart>
      <c:catAx>
        <c:axId val="1497739248"/>
        <c:scaling>
          <c:orientation val="minMax"/>
        </c:scaling>
        <c:delete val="1"/>
        <c:axPos val="l"/>
        <c:majorTickMark val="none"/>
        <c:minorTickMark val="none"/>
        <c:tickLblPos val="nextTo"/>
        <c:crossAx val="1497741048"/>
        <c:crosses val="autoZero"/>
        <c:auto val="1"/>
        <c:lblAlgn val="ctr"/>
        <c:lblOffset val="100"/>
        <c:noMultiLvlLbl val="0"/>
      </c:catAx>
      <c:valAx>
        <c:axId val="1497741048"/>
        <c:scaling>
          <c:orientation val="minMax"/>
        </c:scaling>
        <c:delete val="1"/>
        <c:axPos val="b"/>
        <c:numFmt formatCode="0%" sourceLinked="1"/>
        <c:majorTickMark val="none"/>
        <c:minorTickMark val="none"/>
        <c:tickLblPos val="nextTo"/>
        <c:crossAx val="149773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dLbls>
          <c:showLegendKey val="0"/>
          <c:showVal val="0"/>
          <c:showCatName val="0"/>
          <c:showSerName val="0"/>
          <c:showPercent val="0"/>
          <c:showBubbleSize val="0"/>
        </c:dLbls>
        <c:gapWidth val="60"/>
        <c:overlap val="100"/>
        <c:axId val="1143318800"/>
        <c:axId val="1143317000"/>
      </c:barChart>
      <c:catAx>
        <c:axId val="1143318800"/>
        <c:scaling>
          <c:orientation val="minMax"/>
        </c:scaling>
        <c:delete val="1"/>
        <c:axPos val="l"/>
        <c:majorTickMark val="none"/>
        <c:minorTickMark val="none"/>
        <c:tickLblPos val="nextTo"/>
        <c:crossAx val="1143317000"/>
        <c:crosses val="autoZero"/>
        <c:auto val="1"/>
        <c:lblAlgn val="ctr"/>
        <c:lblOffset val="100"/>
        <c:noMultiLvlLbl val="0"/>
      </c:catAx>
      <c:valAx>
        <c:axId val="1143317000"/>
        <c:scaling>
          <c:orientation val="minMax"/>
        </c:scaling>
        <c:delete val="1"/>
        <c:axPos val="b"/>
        <c:numFmt formatCode="0%" sourceLinked="1"/>
        <c:majorTickMark val="none"/>
        <c:minorTickMark val="none"/>
        <c:tickLblPos val="nextTo"/>
        <c:crossAx val="11433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Model!$D$89</c:f>
              <c:numCache>
                <c:formatCode>"₦"#,##0</c:formatCode>
                <c:ptCount val="1"/>
                <c:pt idx="0">
                  <c:v>689.20875163298695</c:v>
                </c:pt>
              </c:numCache>
            </c:numRef>
          </c:val>
          <c:extLst>
            <c:ext xmlns:c16="http://schemas.microsoft.com/office/drawing/2014/chart" uri="{C3380CC4-5D6E-409C-BE32-E72D297353CC}">
              <c16:uniqueId val="{00000000-B3FE-4D33-A241-A3AC66F044B8}"/>
            </c:ext>
          </c:extLst>
        </c:ser>
        <c:ser>
          <c:idx val="1"/>
          <c:order val="1"/>
          <c:spPr>
            <a:solidFill>
              <a:schemeClr val="accent2"/>
            </a:solidFill>
            <a:ln>
              <a:noFill/>
            </a:ln>
            <a:effectLst/>
          </c:spPr>
          <c:invertIfNegative val="0"/>
          <c:val>
            <c:numRef>
              <c:f>Model!$E$89</c:f>
              <c:numCache>
                <c:formatCode>"₦"#,##0</c:formatCode>
                <c:ptCount val="1"/>
                <c:pt idx="0">
                  <c:v>572.34080647087683</c:v>
                </c:pt>
              </c:numCache>
            </c:numRef>
          </c:val>
          <c:extLst>
            <c:ext xmlns:c16="http://schemas.microsoft.com/office/drawing/2014/chart" uri="{C3380CC4-5D6E-409C-BE32-E72D297353CC}">
              <c16:uniqueId val="{00000001-B3FE-4D33-A241-A3AC66F044B8}"/>
            </c:ext>
          </c:extLst>
        </c:ser>
        <c:dLbls>
          <c:showLegendKey val="0"/>
          <c:showVal val="0"/>
          <c:showCatName val="0"/>
          <c:showSerName val="0"/>
          <c:showPercent val="0"/>
          <c:showBubbleSize val="0"/>
        </c:dLbls>
        <c:gapWidth val="150"/>
        <c:overlap val="100"/>
        <c:axId val="2037856224"/>
        <c:axId val="2037860904"/>
      </c:barChart>
      <c:catAx>
        <c:axId val="2037856224"/>
        <c:scaling>
          <c:orientation val="minMax"/>
        </c:scaling>
        <c:delete val="1"/>
        <c:axPos val="l"/>
        <c:majorTickMark val="none"/>
        <c:minorTickMark val="none"/>
        <c:tickLblPos val="nextTo"/>
        <c:crossAx val="2037860904"/>
        <c:crosses val="autoZero"/>
        <c:auto val="1"/>
        <c:lblAlgn val="ctr"/>
        <c:lblOffset val="100"/>
        <c:noMultiLvlLbl val="0"/>
      </c:catAx>
      <c:valAx>
        <c:axId val="2037860904"/>
        <c:scaling>
          <c:orientation val="minMax"/>
        </c:scaling>
        <c:delete val="1"/>
        <c:axPos val="b"/>
        <c:numFmt formatCode="0%" sourceLinked="1"/>
        <c:majorTickMark val="none"/>
        <c:minorTickMark val="none"/>
        <c:tickLblPos val="nextTo"/>
        <c:crossAx val="203785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Model!$D$90</c:f>
              <c:numCache>
                <c:formatCode>"₦"#,##0</c:formatCode>
                <c:ptCount val="1"/>
                <c:pt idx="0">
                  <c:v>1009.2396464830911</c:v>
                </c:pt>
              </c:numCache>
            </c:numRef>
          </c:val>
          <c:extLst>
            <c:ext xmlns:c16="http://schemas.microsoft.com/office/drawing/2014/chart" uri="{C3380CC4-5D6E-409C-BE32-E72D297353CC}">
              <c16:uniqueId val="{00000000-6193-4061-9F54-AFAA6897AD66}"/>
            </c:ext>
          </c:extLst>
        </c:ser>
        <c:ser>
          <c:idx val="1"/>
          <c:order val="1"/>
          <c:spPr>
            <a:solidFill>
              <a:schemeClr val="accent2"/>
            </a:solidFill>
            <a:ln>
              <a:noFill/>
            </a:ln>
            <a:effectLst/>
          </c:spPr>
          <c:invertIfNegative val="0"/>
          <c:val>
            <c:numRef>
              <c:f>Model!$E$90</c:f>
              <c:numCache>
                <c:formatCode>"₦"#,##0</c:formatCode>
                <c:ptCount val="1"/>
                <c:pt idx="0">
                  <c:v>252.30991162077271</c:v>
                </c:pt>
              </c:numCache>
            </c:numRef>
          </c:val>
          <c:extLst>
            <c:ext xmlns:c16="http://schemas.microsoft.com/office/drawing/2014/chart" uri="{C3380CC4-5D6E-409C-BE32-E72D297353CC}">
              <c16:uniqueId val="{00000001-6193-4061-9F54-AFAA6897AD66}"/>
            </c:ext>
          </c:extLst>
        </c:ser>
        <c:dLbls>
          <c:showLegendKey val="0"/>
          <c:showVal val="0"/>
          <c:showCatName val="0"/>
          <c:showSerName val="0"/>
          <c:showPercent val="0"/>
          <c:showBubbleSize val="0"/>
        </c:dLbls>
        <c:gapWidth val="150"/>
        <c:overlap val="100"/>
        <c:axId val="2043501856"/>
        <c:axId val="2043502216"/>
      </c:barChart>
      <c:catAx>
        <c:axId val="2043501856"/>
        <c:scaling>
          <c:orientation val="minMax"/>
        </c:scaling>
        <c:delete val="1"/>
        <c:axPos val="l"/>
        <c:majorTickMark val="none"/>
        <c:minorTickMark val="none"/>
        <c:tickLblPos val="nextTo"/>
        <c:crossAx val="2043502216"/>
        <c:crosses val="autoZero"/>
        <c:auto val="1"/>
        <c:lblAlgn val="ctr"/>
        <c:lblOffset val="100"/>
        <c:noMultiLvlLbl val="0"/>
      </c:catAx>
      <c:valAx>
        <c:axId val="2043502216"/>
        <c:scaling>
          <c:orientation val="minMax"/>
        </c:scaling>
        <c:delete val="1"/>
        <c:axPos val="b"/>
        <c:numFmt formatCode="0%" sourceLinked="1"/>
        <c:majorTickMark val="none"/>
        <c:minorTickMark val="none"/>
        <c:tickLblPos val="nextTo"/>
        <c:crossAx val="20435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Model!$D$91</c:f>
              <c:numCache>
                <c:formatCode>"₦"#,##0</c:formatCode>
                <c:ptCount val="1"/>
                <c:pt idx="0">
                  <c:v>910.43418958854284</c:v>
                </c:pt>
              </c:numCache>
            </c:numRef>
          </c:val>
          <c:extLst>
            <c:ext xmlns:c16="http://schemas.microsoft.com/office/drawing/2014/chart" uri="{C3380CC4-5D6E-409C-BE32-E72D297353CC}">
              <c16:uniqueId val="{00000000-C987-4781-B310-3973BC26E035}"/>
            </c:ext>
          </c:extLst>
        </c:ser>
        <c:ser>
          <c:idx val="1"/>
          <c:order val="1"/>
          <c:spPr>
            <a:solidFill>
              <a:schemeClr val="accent2"/>
            </a:solidFill>
            <a:ln>
              <a:noFill/>
            </a:ln>
            <a:effectLst/>
          </c:spPr>
          <c:invertIfNegative val="0"/>
          <c:val>
            <c:numRef>
              <c:f>Model!$E$91</c:f>
              <c:numCache>
                <c:formatCode>"₦"#,##0</c:formatCode>
                <c:ptCount val="1"/>
                <c:pt idx="0">
                  <c:v>351.11536851532094</c:v>
                </c:pt>
              </c:numCache>
            </c:numRef>
          </c:val>
          <c:extLst>
            <c:ext xmlns:c16="http://schemas.microsoft.com/office/drawing/2014/chart" uri="{C3380CC4-5D6E-409C-BE32-E72D297353CC}">
              <c16:uniqueId val="{00000001-C987-4781-B310-3973BC26E035}"/>
            </c:ext>
          </c:extLst>
        </c:ser>
        <c:dLbls>
          <c:showLegendKey val="0"/>
          <c:showVal val="0"/>
          <c:showCatName val="0"/>
          <c:showSerName val="0"/>
          <c:showPercent val="0"/>
          <c:showBubbleSize val="0"/>
        </c:dLbls>
        <c:gapWidth val="150"/>
        <c:overlap val="100"/>
        <c:axId val="2038579608"/>
        <c:axId val="2038579968"/>
      </c:barChart>
      <c:catAx>
        <c:axId val="2038579608"/>
        <c:scaling>
          <c:orientation val="minMax"/>
        </c:scaling>
        <c:delete val="1"/>
        <c:axPos val="l"/>
        <c:majorTickMark val="none"/>
        <c:minorTickMark val="none"/>
        <c:tickLblPos val="nextTo"/>
        <c:crossAx val="2038579968"/>
        <c:crosses val="autoZero"/>
        <c:auto val="1"/>
        <c:lblAlgn val="ctr"/>
        <c:lblOffset val="100"/>
        <c:noMultiLvlLbl val="0"/>
      </c:catAx>
      <c:valAx>
        <c:axId val="2038579968"/>
        <c:scaling>
          <c:orientation val="minMax"/>
        </c:scaling>
        <c:delete val="1"/>
        <c:axPos val="b"/>
        <c:numFmt formatCode="0%" sourceLinked="1"/>
        <c:majorTickMark val="none"/>
        <c:minorTickMark val="none"/>
        <c:tickLblPos val="nextTo"/>
        <c:crossAx val="2038579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57CC99"/>
            </a:solidFill>
            <a:ln>
              <a:noFill/>
            </a:ln>
            <a:effectLst/>
          </c:spPr>
          <c:invertIfNegative val="0"/>
          <c:val>
            <c:numRef>
              <c:f>Model!$E$28</c:f>
              <c:numCache>
                <c:formatCode>0.00%;\-0.00%;0.00%</c:formatCode>
                <c:ptCount val="1"/>
                <c:pt idx="0">
                  <c:v>0.29800016834780657</c:v>
                </c:pt>
              </c:numCache>
            </c:numRef>
          </c:val>
          <c:extLst>
            <c:ext xmlns:c16="http://schemas.microsoft.com/office/drawing/2014/chart" uri="{C3380CC4-5D6E-409C-BE32-E72D297353CC}">
              <c16:uniqueId val="{00000000-F0DA-4BE3-A2EC-40E0701594B5}"/>
            </c:ext>
          </c:extLst>
        </c:ser>
        <c:ser>
          <c:idx val="1"/>
          <c:order val="1"/>
          <c:spPr>
            <a:solidFill>
              <a:schemeClr val="bg1">
                <a:lumMod val="75000"/>
              </a:schemeClr>
            </a:solidFill>
            <a:ln>
              <a:noFill/>
            </a:ln>
            <a:effectLst/>
          </c:spPr>
          <c:invertIfNegative val="0"/>
          <c:val>
            <c:numRef>
              <c:f>Model!$F$28</c:f>
              <c:numCache>
                <c:formatCode>0.00%</c:formatCode>
                <c:ptCount val="1"/>
                <c:pt idx="0">
                  <c:v>0.14655641054418428</c:v>
                </c:pt>
              </c:numCache>
            </c:numRef>
          </c:val>
          <c:extLst>
            <c:ext xmlns:c16="http://schemas.microsoft.com/office/drawing/2014/chart" uri="{C3380CC4-5D6E-409C-BE32-E72D297353CC}">
              <c16:uniqueId val="{00000001-F0DA-4BE3-A2EC-40E0701594B5}"/>
            </c:ext>
          </c:extLst>
        </c:ser>
        <c:dLbls>
          <c:showLegendKey val="0"/>
          <c:showVal val="0"/>
          <c:showCatName val="0"/>
          <c:showSerName val="0"/>
          <c:showPercent val="0"/>
          <c:showBubbleSize val="0"/>
        </c:dLbls>
        <c:gapWidth val="60"/>
        <c:overlap val="100"/>
        <c:axId val="1380341440"/>
        <c:axId val="1380343240"/>
      </c:barChart>
      <c:catAx>
        <c:axId val="1380341440"/>
        <c:scaling>
          <c:orientation val="minMax"/>
        </c:scaling>
        <c:delete val="1"/>
        <c:axPos val="l"/>
        <c:majorTickMark val="none"/>
        <c:minorTickMark val="none"/>
        <c:tickLblPos val="nextTo"/>
        <c:crossAx val="1380343240"/>
        <c:crosses val="autoZero"/>
        <c:auto val="1"/>
        <c:lblAlgn val="ctr"/>
        <c:lblOffset val="100"/>
        <c:noMultiLvlLbl val="0"/>
      </c:catAx>
      <c:valAx>
        <c:axId val="1380343240"/>
        <c:scaling>
          <c:orientation val="minMax"/>
        </c:scaling>
        <c:delete val="1"/>
        <c:axPos val="b"/>
        <c:numFmt formatCode="0%" sourceLinked="1"/>
        <c:majorTickMark val="none"/>
        <c:minorTickMark val="none"/>
        <c:tickLblPos val="nextTo"/>
        <c:crossAx val="138034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57CC99"/>
            </a:solidFill>
            <a:ln>
              <a:noFill/>
            </a:ln>
            <a:effectLst/>
          </c:spPr>
          <c:invertIfNegative val="0"/>
          <c:val>
            <c:numRef>
              <c:f>Model!$D$71</c:f>
              <c:numCache>
                <c:formatCode>0.00%</c:formatCode>
                <c:ptCount val="1"/>
                <c:pt idx="0">
                  <c:v>4.7665564277896127E-3</c:v>
                </c:pt>
              </c:numCache>
            </c:numRef>
          </c:val>
          <c:extLst>
            <c:ext xmlns:c16="http://schemas.microsoft.com/office/drawing/2014/chart" uri="{C3380CC4-5D6E-409C-BE32-E72D297353CC}">
              <c16:uniqueId val="{00000000-5086-472B-A01F-7D760EFD8249}"/>
            </c:ext>
          </c:extLst>
        </c:ser>
        <c:ser>
          <c:idx val="1"/>
          <c:order val="1"/>
          <c:spPr>
            <a:solidFill>
              <a:schemeClr val="bg1">
                <a:lumMod val="75000"/>
              </a:schemeClr>
            </a:solidFill>
            <a:ln>
              <a:noFill/>
            </a:ln>
            <a:effectLst/>
          </c:spPr>
          <c:invertIfNegative val="0"/>
          <c:val>
            <c:numRef>
              <c:f>Model!$E$71</c:f>
              <c:numCache>
                <c:formatCode>0.00%</c:formatCode>
                <c:ptCount val="1"/>
                <c:pt idx="0">
                  <c:v>5.4591392847222562E-3</c:v>
                </c:pt>
              </c:numCache>
            </c:numRef>
          </c:val>
          <c:extLst>
            <c:ext xmlns:c16="http://schemas.microsoft.com/office/drawing/2014/chart" uri="{C3380CC4-5D6E-409C-BE32-E72D297353CC}">
              <c16:uniqueId val="{00000001-5086-472B-A01F-7D760EFD8249}"/>
            </c:ext>
          </c:extLst>
        </c:ser>
        <c:dLbls>
          <c:showLegendKey val="0"/>
          <c:showVal val="0"/>
          <c:showCatName val="0"/>
          <c:showSerName val="0"/>
          <c:showPercent val="0"/>
          <c:showBubbleSize val="0"/>
        </c:dLbls>
        <c:gapWidth val="60"/>
        <c:overlap val="100"/>
        <c:axId val="2034608104"/>
        <c:axId val="2034600544"/>
      </c:barChart>
      <c:catAx>
        <c:axId val="2034608104"/>
        <c:scaling>
          <c:orientation val="minMax"/>
        </c:scaling>
        <c:delete val="1"/>
        <c:axPos val="l"/>
        <c:majorTickMark val="none"/>
        <c:minorTickMark val="none"/>
        <c:tickLblPos val="nextTo"/>
        <c:crossAx val="2034600544"/>
        <c:crosses val="autoZero"/>
        <c:auto val="1"/>
        <c:lblAlgn val="ctr"/>
        <c:lblOffset val="100"/>
        <c:noMultiLvlLbl val="0"/>
      </c:catAx>
      <c:valAx>
        <c:axId val="2034600544"/>
        <c:scaling>
          <c:orientation val="minMax"/>
        </c:scaling>
        <c:delete val="1"/>
        <c:axPos val="b"/>
        <c:numFmt formatCode="0%" sourceLinked="1"/>
        <c:majorTickMark val="none"/>
        <c:minorTickMark val="none"/>
        <c:tickLblPos val="nextTo"/>
        <c:crossAx val="2034608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57CC99"/>
            </a:solidFill>
            <a:ln>
              <a:noFill/>
            </a:ln>
            <a:effectLst/>
          </c:spPr>
          <c:invertIfNegative val="0"/>
          <c:val>
            <c:numRef>
              <c:f>Model!$D$80</c:f>
              <c:numCache>
                <c:formatCode>0.00</c:formatCode>
                <c:ptCount val="1"/>
                <c:pt idx="0">
                  <c:v>1.1774193548387097</c:v>
                </c:pt>
              </c:numCache>
            </c:numRef>
          </c:val>
          <c:extLst>
            <c:ext xmlns:c16="http://schemas.microsoft.com/office/drawing/2014/chart" uri="{C3380CC4-5D6E-409C-BE32-E72D297353CC}">
              <c16:uniqueId val="{00000000-5DEA-42EA-B89E-46977B37968A}"/>
            </c:ext>
          </c:extLst>
        </c:ser>
        <c:ser>
          <c:idx val="1"/>
          <c:order val="1"/>
          <c:spPr>
            <a:solidFill>
              <a:schemeClr val="bg1">
                <a:lumMod val="75000"/>
              </a:schemeClr>
            </a:solidFill>
            <a:ln>
              <a:noFill/>
            </a:ln>
            <a:effectLst/>
          </c:spPr>
          <c:invertIfNegative val="0"/>
          <c:val>
            <c:numRef>
              <c:f>Model!$E$80</c:f>
              <c:numCache>
                <c:formatCode>0.00</c:formatCode>
                <c:ptCount val="1"/>
                <c:pt idx="0">
                  <c:v>0.75439882697947191</c:v>
                </c:pt>
              </c:numCache>
            </c:numRef>
          </c:val>
          <c:extLst>
            <c:ext xmlns:c16="http://schemas.microsoft.com/office/drawing/2014/chart" uri="{C3380CC4-5D6E-409C-BE32-E72D297353CC}">
              <c16:uniqueId val="{00000001-5DEA-42EA-B89E-46977B37968A}"/>
            </c:ext>
          </c:extLst>
        </c:ser>
        <c:dLbls>
          <c:showLegendKey val="0"/>
          <c:showVal val="0"/>
          <c:showCatName val="0"/>
          <c:showSerName val="0"/>
          <c:showPercent val="0"/>
          <c:showBubbleSize val="0"/>
        </c:dLbls>
        <c:gapWidth val="60"/>
        <c:overlap val="100"/>
        <c:axId val="1245091760"/>
        <c:axId val="1245092480"/>
      </c:barChart>
      <c:catAx>
        <c:axId val="1245091760"/>
        <c:scaling>
          <c:orientation val="minMax"/>
        </c:scaling>
        <c:delete val="1"/>
        <c:axPos val="l"/>
        <c:majorTickMark val="none"/>
        <c:minorTickMark val="none"/>
        <c:tickLblPos val="nextTo"/>
        <c:crossAx val="1245092480"/>
        <c:crosses val="autoZero"/>
        <c:auto val="1"/>
        <c:lblAlgn val="ctr"/>
        <c:lblOffset val="100"/>
        <c:noMultiLvlLbl val="0"/>
      </c:catAx>
      <c:valAx>
        <c:axId val="1245092480"/>
        <c:scaling>
          <c:orientation val="minMax"/>
        </c:scaling>
        <c:delete val="1"/>
        <c:axPos val="b"/>
        <c:numFmt formatCode="0%" sourceLinked="1"/>
        <c:majorTickMark val="none"/>
        <c:minorTickMark val="none"/>
        <c:tickLblPos val="nextTo"/>
        <c:crossAx val="12450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D8D7A"/>
            </a:solidFill>
            <a:ln>
              <a:noFill/>
            </a:ln>
            <a:effectLst/>
          </c:spPr>
          <c:invertIfNegative val="0"/>
          <c:val>
            <c:numRef>
              <c:f>Model!$E$29</c:f>
              <c:numCache>
                <c:formatCode>0.00%;\-0.00%;0.00%</c:formatCode>
                <c:ptCount val="1"/>
                <c:pt idx="0">
                  <c:v>0.19207081831062975</c:v>
                </c:pt>
              </c:numCache>
            </c:numRef>
          </c:val>
          <c:extLst>
            <c:ext xmlns:c16="http://schemas.microsoft.com/office/drawing/2014/chart" uri="{C3380CC4-5D6E-409C-BE32-E72D297353CC}">
              <c16:uniqueId val="{00000000-4392-4AEB-9C24-EE0C33617A87}"/>
            </c:ext>
          </c:extLst>
        </c:ser>
        <c:ser>
          <c:idx val="1"/>
          <c:order val="1"/>
          <c:spPr>
            <a:solidFill>
              <a:schemeClr val="bg1">
                <a:lumMod val="75000"/>
              </a:schemeClr>
            </a:solidFill>
            <a:ln>
              <a:noFill/>
            </a:ln>
            <a:effectLst/>
          </c:spPr>
          <c:invertIfNegative val="0"/>
          <c:val>
            <c:numRef>
              <c:f>Model!$F$29</c:f>
              <c:numCache>
                <c:formatCode>0.00%</c:formatCode>
                <c:ptCount val="1"/>
                <c:pt idx="0">
                  <c:v>0.25248576058136107</c:v>
                </c:pt>
              </c:numCache>
            </c:numRef>
          </c:val>
          <c:extLst>
            <c:ext xmlns:c16="http://schemas.microsoft.com/office/drawing/2014/chart" uri="{C3380CC4-5D6E-409C-BE32-E72D297353CC}">
              <c16:uniqueId val="{00000001-4392-4AEB-9C24-EE0C33617A87}"/>
            </c:ext>
          </c:extLst>
        </c:ser>
        <c:dLbls>
          <c:showLegendKey val="0"/>
          <c:showVal val="0"/>
          <c:showCatName val="0"/>
          <c:showSerName val="0"/>
          <c:showPercent val="0"/>
          <c:showBubbleSize val="0"/>
        </c:dLbls>
        <c:gapWidth val="60"/>
        <c:overlap val="100"/>
        <c:axId val="1155009848"/>
        <c:axId val="583333792"/>
      </c:barChart>
      <c:catAx>
        <c:axId val="1155009848"/>
        <c:scaling>
          <c:orientation val="minMax"/>
        </c:scaling>
        <c:delete val="1"/>
        <c:axPos val="l"/>
        <c:majorTickMark val="none"/>
        <c:minorTickMark val="none"/>
        <c:tickLblPos val="nextTo"/>
        <c:crossAx val="583333792"/>
        <c:crosses val="autoZero"/>
        <c:auto val="1"/>
        <c:lblAlgn val="ctr"/>
        <c:lblOffset val="100"/>
        <c:noMultiLvlLbl val="0"/>
      </c:catAx>
      <c:valAx>
        <c:axId val="583333792"/>
        <c:scaling>
          <c:orientation val="minMax"/>
        </c:scaling>
        <c:delete val="1"/>
        <c:axPos val="b"/>
        <c:numFmt formatCode="0%" sourceLinked="1"/>
        <c:majorTickMark val="none"/>
        <c:minorTickMark val="none"/>
        <c:tickLblPos val="nextTo"/>
        <c:crossAx val="115500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3D8D7A"/>
            </a:solidFill>
            <a:ln>
              <a:noFill/>
            </a:ln>
            <a:effectLst/>
          </c:spPr>
          <c:invertIfNegative val="0"/>
          <c:val>
            <c:numRef>
              <c:f>Model!$D$72</c:f>
              <c:numCache>
                <c:formatCode>0.00%</c:formatCode>
                <c:ptCount val="1"/>
                <c:pt idx="0">
                  <c:v>8.1805565700094948E-3</c:v>
                </c:pt>
              </c:numCache>
            </c:numRef>
          </c:val>
          <c:extLst>
            <c:ext xmlns:c16="http://schemas.microsoft.com/office/drawing/2014/chart" uri="{C3380CC4-5D6E-409C-BE32-E72D297353CC}">
              <c16:uniqueId val="{00000000-F3D8-4FDC-B156-B10B78D2B41A}"/>
            </c:ext>
          </c:extLst>
        </c:ser>
        <c:ser>
          <c:idx val="1"/>
          <c:order val="1"/>
          <c:spPr>
            <a:solidFill>
              <a:schemeClr val="bg1">
                <a:lumMod val="75000"/>
              </a:schemeClr>
            </a:solidFill>
            <a:ln>
              <a:noFill/>
            </a:ln>
            <a:effectLst/>
          </c:spPr>
          <c:invertIfNegative val="0"/>
          <c:val>
            <c:numRef>
              <c:f>Model!$E$72</c:f>
              <c:numCache>
                <c:formatCode>0.00%</c:formatCode>
                <c:ptCount val="1"/>
                <c:pt idx="0">
                  <c:v>2.0451391425023741E-3</c:v>
                </c:pt>
              </c:numCache>
            </c:numRef>
          </c:val>
          <c:extLst>
            <c:ext xmlns:c16="http://schemas.microsoft.com/office/drawing/2014/chart" uri="{C3380CC4-5D6E-409C-BE32-E72D297353CC}">
              <c16:uniqueId val="{00000001-F3D8-4FDC-B156-B10B78D2B41A}"/>
            </c:ext>
          </c:extLst>
        </c:ser>
        <c:dLbls>
          <c:showLegendKey val="0"/>
          <c:showVal val="0"/>
          <c:showCatName val="0"/>
          <c:showSerName val="0"/>
          <c:showPercent val="0"/>
          <c:showBubbleSize val="0"/>
        </c:dLbls>
        <c:gapWidth val="60"/>
        <c:overlap val="100"/>
        <c:axId val="2035952392"/>
        <c:axId val="2035950232"/>
      </c:barChart>
      <c:catAx>
        <c:axId val="2035952392"/>
        <c:scaling>
          <c:orientation val="minMax"/>
        </c:scaling>
        <c:delete val="1"/>
        <c:axPos val="l"/>
        <c:majorTickMark val="none"/>
        <c:minorTickMark val="none"/>
        <c:tickLblPos val="nextTo"/>
        <c:crossAx val="2035950232"/>
        <c:crosses val="autoZero"/>
        <c:auto val="1"/>
        <c:lblAlgn val="ctr"/>
        <c:lblOffset val="100"/>
        <c:noMultiLvlLbl val="0"/>
      </c:catAx>
      <c:valAx>
        <c:axId val="2035950232"/>
        <c:scaling>
          <c:orientation val="minMax"/>
        </c:scaling>
        <c:delete val="1"/>
        <c:axPos val="b"/>
        <c:numFmt formatCode="0%" sourceLinked="1"/>
        <c:majorTickMark val="none"/>
        <c:minorTickMark val="none"/>
        <c:tickLblPos val="nextTo"/>
        <c:crossAx val="2035952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3" Type="http://schemas.openxmlformats.org/officeDocument/2006/relationships/chart" Target="../charts/chart28.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88079</xdr:rowOff>
    </xdr:from>
    <xdr:to>
      <xdr:col>20</xdr:col>
      <xdr:colOff>538370</xdr:colOff>
      <xdr:row>2</xdr:row>
      <xdr:rowOff>138043</xdr:rowOff>
    </xdr:to>
    <xdr:sp macro="" textlink="">
      <xdr:nvSpPr>
        <xdr:cNvPr id="3" name="Rectangle 2">
          <a:extLst>
            <a:ext uri="{FF2B5EF4-FFF2-40B4-BE49-F238E27FC236}">
              <a16:creationId xmlns:a16="http://schemas.microsoft.com/office/drawing/2014/main" id="{7275A123-90B2-4BD4-81C9-8A5AA00E3DCB}"/>
            </a:ext>
          </a:extLst>
        </xdr:cNvPr>
        <xdr:cNvSpPr/>
      </xdr:nvSpPr>
      <xdr:spPr>
        <a:xfrm>
          <a:off x="76200" y="88079"/>
          <a:ext cx="12609996" cy="43648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0</xdr:col>
      <xdr:colOff>197419</xdr:colOff>
      <xdr:row>0</xdr:row>
      <xdr:rowOff>53138</xdr:rowOff>
    </xdr:from>
    <xdr:to>
      <xdr:col>9</xdr:col>
      <xdr:colOff>530199</xdr:colOff>
      <xdr:row>3</xdr:row>
      <xdr:rowOff>32300</xdr:rowOff>
    </xdr:to>
    <xdr:sp macro="" textlink="">
      <xdr:nvSpPr>
        <xdr:cNvPr id="4" name="TextBox 3">
          <a:extLst>
            <a:ext uri="{FF2B5EF4-FFF2-40B4-BE49-F238E27FC236}">
              <a16:creationId xmlns:a16="http://schemas.microsoft.com/office/drawing/2014/main" id="{ABC1207F-0D32-4FD1-B6B1-EF9DA5A4DF6A}"/>
            </a:ext>
          </a:extLst>
        </xdr:cNvPr>
        <xdr:cNvSpPr txBox="1"/>
      </xdr:nvSpPr>
      <xdr:spPr>
        <a:xfrm>
          <a:off x="197419" y="53138"/>
          <a:ext cx="5799302" cy="558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latin typeface="Gill Sans MT" panose="020B0502020104020203" pitchFamily="34" charset="0"/>
              <a:cs typeface="Calibri" panose="020F0502020204030204" pitchFamily="34" charset="0"/>
            </a:rPr>
            <a:t>Weekly </a:t>
          </a:r>
          <a:r>
            <a:rPr lang="en-US" sz="2800" b="0">
              <a:latin typeface="Gill Sans MT" panose="020B0502020104020203" pitchFamily="34" charset="0"/>
              <a:cs typeface="Calibri" panose="020F0502020204030204" pitchFamily="34" charset="0"/>
            </a:rPr>
            <a:t>Performance</a:t>
          </a:r>
          <a:r>
            <a:rPr lang="en-US" sz="2800">
              <a:latin typeface="Gill Sans MT" panose="020B0502020104020203" pitchFamily="34" charset="0"/>
              <a:cs typeface="Calibri" panose="020F0502020204030204" pitchFamily="34" charset="0"/>
            </a:rPr>
            <a:t> Analysis</a:t>
          </a:r>
          <a:endParaRPr lang="en-NG" sz="2800">
            <a:latin typeface="Gill Sans MT" panose="020B0502020104020203" pitchFamily="34" charset="0"/>
            <a:cs typeface="Calibri" panose="020F0502020204030204" pitchFamily="34" charset="0"/>
          </a:endParaRPr>
        </a:p>
      </xdr:txBody>
    </xdr:sp>
    <xdr:clientData/>
  </xdr:twoCellAnchor>
  <xdr:twoCellAnchor>
    <xdr:from>
      <xdr:col>0</xdr:col>
      <xdr:colOff>130463</xdr:colOff>
      <xdr:row>3</xdr:row>
      <xdr:rowOff>13804</xdr:rowOff>
    </xdr:from>
    <xdr:to>
      <xdr:col>5</xdr:col>
      <xdr:colOff>82826</xdr:colOff>
      <xdr:row>29</xdr:row>
      <xdr:rowOff>124239</xdr:rowOff>
    </xdr:to>
    <xdr:sp macro="" textlink="">
      <xdr:nvSpPr>
        <xdr:cNvPr id="5" name="Rectangle 4">
          <a:extLst>
            <a:ext uri="{FF2B5EF4-FFF2-40B4-BE49-F238E27FC236}">
              <a16:creationId xmlns:a16="http://schemas.microsoft.com/office/drawing/2014/main" id="{F6632706-39EB-42E5-BF6F-35A696C4B51D}"/>
            </a:ext>
          </a:extLst>
        </xdr:cNvPr>
        <xdr:cNvSpPr/>
      </xdr:nvSpPr>
      <xdr:spPr>
        <a:xfrm>
          <a:off x="130463" y="593587"/>
          <a:ext cx="2989320" cy="513521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0</xdr:col>
      <xdr:colOff>180838</xdr:colOff>
      <xdr:row>3</xdr:row>
      <xdr:rowOff>70746</xdr:rowOff>
    </xdr:from>
    <xdr:to>
      <xdr:col>4</xdr:col>
      <xdr:colOff>607390</xdr:colOff>
      <xdr:row>4</xdr:row>
      <xdr:rowOff>179457</xdr:rowOff>
    </xdr:to>
    <xdr:sp macro="" textlink="">
      <xdr:nvSpPr>
        <xdr:cNvPr id="6" name="TextBox 5">
          <a:extLst>
            <a:ext uri="{FF2B5EF4-FFF2-40B4-BE49-F238E27FC236}">
              <a16:creationId xmlns:a16="http://schemas.microsoft.com/office/drawing/2014/main" id="{A957570A-0349-4231-8307-4FB4DB148581}"/>
            </a:ext>
          </a:extLst>
        </xdr:cNvPr>
        <xdr:cNvSpPr txBox="1"/>
      </xdr:nvSpPr>
      <xdr:spPr>
        <a:xfrm>
          <a:off x="180838" y="650529"/>
          <a:ext cx="2856117" cy="301971"/>
        </a:xfrm>
        <a:prstGeom prst="rect">
          <a:avLst/>
        </a:prstGeom>
        <a:solidFill>
          <a:srgbClr val="38A3A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Gill Sans MT" panose="020B0502020104020203" pitchFamily="34" charset="0"/>
              <a:cs typeface="Calibri" panose="020F0502020204030204" pitchFamily="34" charset="0"/>
            </a:rPr>
            <a:t>Oil</a:t>
          </a:r>
          <a:r>
            <a:rPr lang="en-US" sz="1600" b="1" baseline="0">
              <a:latin typeface="Gill Sans MT" panose="020B0502020104020203" pitchFamily="34" charset="0"/>
              <a:cs typeface="Calibri" panose="020F0502020204030204" pitchFamily="34" charset="0"/>
            </a:rPr>
            <a:t> Rig 1</a:t>
          </a:r>
          <a:endParaRPr lang="en-NG" sz="1600" b="1">
            <a:latin typeface="Gill Sans MT" panose="020B0502020104020203" pitchFamily="34" charset="0"/>
            <a:cs typeface="Calibri" panose="020F0502020204030204" pitchFamily="34" charset="0"/>
          </a:endParaRPr>
        </a:p>
      </xdr:txBody>
    </xdr:sp>
    <xdr:clientData/>
  </xdr:twoCellAnchor>
  <xdr:twoCellAnchor>
    <xdr:from>
      <xdr:col>0</xdr:col>
      <xdr:colOff>108918</xdr:colOff>
      <xdr:row>5</xdr:row>
      <xdr:rowOff>21859</xdr:rowOff>
    </xdr:from>
    <xdr:to>
      <xdr:col>5</xdr:col>
      <xdr:colOff>15951</xdr:colOff>
      <xdr:row>6</xdr:row>
      <xdr:rowOff>75083</xdr:rowOff>
    </xdr:to>
    <xdr:sp macro="" textlink="">
      <xdr:nvSpPr>
        <xdr:cNvPr id="7" name="TextBox 6">
          <a:extLst>
            <a:ext uri="{FF2B5EF4-FFF2-40B4-BE49-F238E27FC236}">
              <a16:creationId xmlns:a16="http://schemas.microsoft.com/office/drawing/2014/main" id="{643DE418-FE42-400D-ACA7-39A250A11908}"/>
            </a:ext>
          </a:extLst>
        </xdr:cNvPr>
        <xdr:cNvSpPr txBox="1"/>
      </xdr:nvSpPr>
      <xdr:spPr>
        <a:xfrm>
          <a:off x="108918" y="988163"/>
          <a:ext cx="2943990" cy="2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Production Analysis</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0</xdr:col>
      <xdr:colOff>75243</xdr:colOff>
      <xdr:row>7</xdr:row>
      <xdr:rowOff>165661</xdr:rowOff>
    </xdr:from>
    <xdr:to>
      <xdr:col>3</xdr:col>
      <xdr:colOff>207063</xdr:colOff>
      <xdr:row>10</xdr:row>
      <xdr:rowOff>166669</xdr:rowOff>
    </xdr:to>
    <xdr:graphicFrame macro="">
      <xdr:nvGraphicFramePr>
        <xdr:cNvPr id="26" name="Chart 25">
          <a:extLst>
            <a:ext uri="{FF2B5EF4-FFF2-40B4-BE49-F238E27FC236}">
              <a16:creationId xmlns:a16="http://schemas.microsoft.com/office/drawing/2014/main" id="{259F2202-0351-4FED-8823-E9211AD83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165652</xdr:colOff>
      <xdr:row>6</xdr:row>
      <xdr:rowOff>55228</xdr:rowOff>
    </xdr:from>
    <xdr:to>
      <xdr:col>1</xdr:col>
      <xdr:colOff>469349</xdr:colOff>
      <xdr:row>7</xdr:row>
      <xdr:rowOff>165663</xdr:rowOff>
    </xdr:to>
    <xdr:sp macro="" textlink="Model!D27">
      <xdr:nvSpPr>
        <xdr:cNvPr id="3073" name="Text Box 1">
          <a:extLst>
            <a:ext uri="{FF2B5EF4-FFF2-40B4-BE49-F238E27FC236}">
              <a16:creationId xmlns:a16="http://schemas.microsoft.com/office/drawing/2014/main" id="{2D161A93-9143-9127-DACE-D1A61CED76F1}"/>
            </a:ext>
          </a:extLst>
        </xdr:cNvPr>
        <xdr:cNvSpPr txBox="1">
          <a:spLocks noChangeArrowheads="1"/>
        </xdr:cNvSpPr>
      </xdr:nvSpPr>
      <xdr:spPr bwMode="auto">
        <a:xfrm>
          <a:off x="165652" y="1214793"/>
          <a:ext cx="911088" cy="303696"/>
        </a:xfrm>
        <a:prstGeom prst="rect">
          <a:avLst/>
        </a:prstGeom>
        <a:noFill/>
        <a:ln w="9525">
          <a:noFill/>
          <a:miter lim="800000"/>
          <a:headEnd/>
          <a:tailEnd/>
        </a:ln>
      </xdr:spPr>
      <xdr:txBody>
        <a:bodyPr vertOverflow="clip" wrap="square" lIns="27432" tIns="18288" rIns="0" bIns="0" anchor="t" upright="1"/>
        <a:lstStyle/>
        <a:p>
          <a:pPr algn="l" rtl="0">
            <a:defRPr sz="1000"/>
          </a:pPr>
          <a:fld id="{A8D9823E-119F-42D0-8B4C-20233E0E437A}" type="TxLink">
            <a:rPr lang="en-US" sz="2000" b="1" i="0" u="none" strike="noStrike" baseline="0">
              <a:solidFill>
                <a:srgbClr val="000000"/>
              </a:solidFill>
              <a:latin typeface="Calibri" panose="020F0502020204030204" pitchFamily="34" charset="0"/>
              <a:cs typeface="Calibri" panose="020F0502020204030204" pitchFamily="34" charset="0"/>
            </a:rPr>
            <a:pPr algn="l" rtl="0">
              <a:defRPr sz="1000"/>
            </a:pPr>
            <a:t>101,403</a:t>
          </a:fld>
          <a:endParaRPr lang="en-NG" sz="20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193813</xdr:colOff>
      <xdr:row>7</xdr:row>
      <xdr:rowOff>138606</xdr:rowOff>
    </xdr:from>
    <xdr:to>
      <xdr:col>1</xdr:col>
      <xdr:colOff>276087</xdr:colOff>
      <xdr:row>8</xdr:row>
      <xdr:rowOff>179466</xdr:rowOff>
    </xdr:to>
    <xdr:sp macro="" textlink="Model!E27">
      <xdr:nvSpPr>
        <xdr:cNvPr id="27" name="Text Box 1">
          <a:extLst>
            <a:ext uri="{FF2B5EF4-FFF2-40B4-BE49-F238E27FC236}">
              <a16:creationId xmlns:a16="http://schemas.microsoft.com/office/drawing/2014/main" id="{50E3D01D-965A-700E-C003-821F9EF41DA3}"/>
            </a:ext>
          </a:extLst>
        </xdr:cNvPr>
        <xdr:cNvSpPr txBox="1">
          <a:spLocks noChangeArrowheads="1"/>
        </xdr:cNvSpPr>
      </xdr:nvSpPr>
      <xdr:spPr bwMode="auto">
        <a:xfrm>
          <a:off x="193813" y="1491432"/>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60757962-8906-4746-B28B-AD1F687031EF}"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35.56%</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195239</xdr:colOff>
      <xdr:row>6</xdr:row>
      <xdr:rowOff>76037</xdr:rowOff>
    </xdr:from>
    <xdr:to>
      <xdr:col>4</xdr:col>
      <xdr:colOff>582861</xdr:colOff>
      <xdr:row>6</xdr:row>
      <xdr:rowOff>76037</xdr:rowOff>
    </xdr:to>
    <xdr:cxnSp macro="">
      <xdr:nvCxnSpPr>
        <xdr:cNvPr id="28" name="Straight Connector 27">
          <a:extLst>
            <a:ext uri="{FF2B5EF4-FFF2-40B4-BE49-F238E27FC236}">
              <a16:creationId xmlns:a16="http://schemas.microsoft.com/office/drawing/2014/main" id="{A3491B35-DA4F-6FF3-93B2-50F129DC7CCF}"/>
            </a:ext>
          </a:extLst>
        </xdr:cNvPr>
        <xdr:cNvCxnSpPr/>
      </xdr:nvCxnSpPr>
      <xdr:spPr>
        <a:xfrm>
          <a:off x="195239" y="1235602"/>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189993</xdr:colOff>
      <xdr:row>10</xdr:row>
      <xdr:rowOff>11294</xdr:rowOff>
    </xdr:from>
    <xdr:to>
      <xdr:col>4</xdr:col>
      <xdr:colOff>577615</xdr:colOff>
      <xdr:row>10</xdr:row>
      <xdr:rowOff>11294</xdr:rowOff>
    </xdr:to>
    <xdr:cxnSp macro="">
      <xdr:nvCxnSpPr>
        <xdr:cNvPr id="29" name="Straight Connector 28">
          <a:extLst>
            <a:ext uri="{FF2B5EF4-FFF2-40B4-BE49-F238E27FC236}">
              <a16:creationId xmlns:a16="http://schemas.microsoft.com/office/drawing/2014/main" id="{6B72FCCB-41CD-126F-0A27-1B48E300592E}"/>
            </a:ext>
          </a:extLst>
        </xdr:cNvPr>
        <xdr:cNvCxnSpPr/>
      </xdr:nvCxnSpPr>
      <xdr:spPr>
        <a:xfrm>
          <a:off x="189993" y="1943903"/>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199518</xdr:colOff>
      <xdr:row>11</xdr:row>
      <xdr:rowOff>170315</xdr:rowOff>
    </xdr:from>
    <xdr:to>
      <xdr:col>4</xdr:col>
      <xdr:colOff>587140</xdr:colOff>
      <xdr:row>11</xdr:row>
      <xdr:rowOff>170315</xdr:rowOff>
    </xdr:to>
    <xdr:cxnSp macro="">
      <xdr:nvCxnSpPr>
        <xdr:cNvPr id="30" name="Straight Connector 29">
          <a:extLst>
            <a:ext uri="{FF2B5EF4-FFF2-40B4-BE49-F238E27FC236}">
              <a16:creationId xmlns:a16="http://schemas.microsoft.com/office/drawing/2014/main" id="{B4945E00-780F-FF62-B2F3-8339BB70610F}"/>
            </a:ext>
          </a:extLst>
        </xdr:cNvPr>
        <xdr:cNvCxnSpPr/>
      </xdr:nvCxnSpPr>
      <xdr:spPr>
        <a:xfrm>
          <a:off x="199518" y="2296185"/>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203338</xdr:colOff>
      <xdr:row>10</xdr:row>
      <xdr:rowOff>972</xdr:rowOff>
    </xdr:from>
    <xdr:to>
      <xdr:col>1</xdr:col>
      <xdr:colOff>285612</xdr:colOff>
      <xdr:row>11</xdr:row>
      <xdr:rowOff>41832</xdr:rowOff>
    </xdr:to>
    <xdr:sp macro="" textlink="Model!D37">
      <xdr:nvSpPr>
        <xdr:cNvPr id="31" name="Text Box 1">
          <a:extLst>
            <a:ext uri="{FF2B5EF4-FFF2-40B4-BE49-F238E27FC236}">
              <a16:creationId xmlns:a16="http://schemas.microsoft.com/office/drawing/2014/main" id="{6189605B-D7AB-7849-32F2-AB434C128EAE}"/>
            </a:ext>
          </a:extLst>
        </xdr:cNvPr>
        <xdr:cNvSpPr txBox="1">
          <a:spLocks noChangeArrowheads="1"/>
        </xdr:cNvSpPr>
      </xdr:nvSpPr>
      <xdr:spPr bwMode="auto">
        <a:xfrm>
          <a:off x="203338" y="1933581"/>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F65BB2E1-13EA-45A6-B87A-E7BF672BF68B}"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63.34</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217696</xdr:colOff>
      <xdr:row>10</xdr:row>
      <xdr:rowOff>167177</xdr:rowOff>
    </xdr:from>
    <xdr:to>
      <xdr:col>2</xdr:col>
      <xdr:colOff>138045</xdr:colOff>
      <xdr:row>11</xdr:row>
      <xdr:rowOff>151853</xdr:rowOff>
    </xdr:to>
    <xdr:sp macro="" textlink="Model!D37">
      <xdr:nvSpPr>
        <xdr:cNvPr id="3081" name="Text Box 1">
          <a:extLst>
            <a:ext uri="{FF2B5EF4-FFF2-40B4-BE49-F238E27FC236}">
              <a16:creationId xmlns:a16="http://schemas.microsoft.com/office/drawing/2014/main" id="{3B81FE6F-B64F-CFDB-174B-CC4DB31EFE2A}"/>
            </a:ext>
          </a:extLst>
        </xdr:cNvPr>
        <xdr:cNvSpPr txBox="1">
          <a:spLocks noChangeArrowheads="1"/>
        </xdr:cNvSpPr>
      </xdr:nvSpPr>
      <xdr:spPr bwMode="auto">
        <a:xfrm>
          <a:off x="217696" y="2099786"/>
          <a:ext cx="1135132" cy="17793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Work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0</xdr:col>
      <xdr:colOff>190545</xdr:colOff>
      <xdr:row>15</xdr:row>
      <xdr:rowOff>53255</xdr:rowOff>
    </xdr:from>
    <xdr:to>
      <xdr:col>4</xdr:col>
      <xdr:colOff>578167</xdr:colOff>
      <xdr:row>15</xdr:row>
      <xdr:rowOff>53255</xdr:rowOff>
    </xdr:to>
    <xdr:cxnSp macro="">
      <xdr:nvCxnSpPr>
        <xdr:cNvPr id="3088" name="Straight Connector 3087">
          <a:extLst>
            <a:ext uri="{FF2B5EF4-FFF2-40B4-BE49-F238E27FC236}">
              <a16:creationId xmlns:a16="http://schemas.microsoft.com/office/drawing/2014/main" id="{A4AAE751-8163-718C-640F-CB612AC84524}"/>
            </a:ext>
          </a:extLst>
        </xdr:cNvPr>
        <xdr:cNvCxnSpPr/>
      </xdr:nvCxnSpPr>
      <xdr:spPr>
        <a:xfrm>
          <a:off x="190545" y="2952168"/>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387631</xdr:colOff>
      <xdr:row>13</xdr:row>
      <xdr:rowOff>70131</xdr:rowOff>
    </xdr:from>
    <xdr:to>
      <xdr:col>1</xdr:col>
      <xdr:colOff>469905</xdr:colOff>
      <xdr:row>14</xdr:row>
      <xdr:rowOff>110991</xdr:rowOff>
    </xdr:to>
    <xdr:sp macro="" textlink="Model!D45">
      <xdr:nvSpPr>
        <xdr:cNvPr id="3089" name="Text Box 1">
          <a:extLst>
            <a:ext uri="{FF2B5EF4-FFF2-40B4-BE49-F238E27FC236}">
              <a16:creationId xmlns:a16="http://schemas.microsoft.com/office/drawing/2014/main" id="{DCCE93FD-6301-1F0C-ADB7-496B24C84032}"/>
            </a:ext>
          </a:extLst>
        </xdr:cNvPr>
        <xdr:cNvSpPr txBox="1">
          <a:spLocks noChangeArrowheads="1"/>
        </xdr:cNvSpPr>
      </xdr:nvSpPr>
      <xdr:spPr bwMode="auto">
        <a:xfrm>
          <a:off x="387631" y="2582522"/>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48B3278B-4801-4288-96A8-86BCBF17DEA0}"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11.20</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234678</xdr:colOff>
      <xdr:row>13</xdr:row>
      <xdr:rowOff>110437</xdr:rowOff>
    </xdr:from>
    <xdr:to>
      <xdr:col>0</xdr:col>
      <xdr:colOff>372718</xdr:colOff>
      <xdr:row>14</xdr:row>
      <xdr:rowOff>55221</xdr:rowOff>
    </xdr:to>
    <xdr:sp macro="" textlink="">
      <xdr:nvSpPr>
        <xdr:cNvPr id="3090" name="Isosceles Triangle 3089">
          <a:extLst>
            <a:ext uri="{FF2B5EF4-FFF2-40B4-BE49-F238E27FC236}">
              <a16:creationId xmlns:a16="http://schemas.microsoft.com/office/drawing/2014/main" id="{5BFC293B-3598-C41C-AAE5-F86119635854}"/>
            </a:ext>
          </a:extLst>
        </xdr:cNvPr>
        <xdr:cNvSpPr/>
      </xdr:nvSpPr>
      <xdr:spPr>
        <a:xfrm>
          <a:off x="234678" y="2622828"/>
          <a:ext cx="138040" cy="138045"/>
        </a:xfrm>
        <a:prstGeom prst="triangle">
          <a:avLst/>
        </a:prstGeom>
        <a:solidFill>
          <a:srgbClr val="57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204442</xdr:colOff>
      <xdr:row>14</xdr:row>
      <xdr:rowOff>43490</xdr:rowOff>
    </xdr:from>
    <xdr:to>
      <xdr:col>2</xdr:col>
      <xdr:colOff>303694</xdr:colOff>
      <xdr:row>15</xdr:row>
      <xdr:rowOff>41416</xdr:rowOff>
    </xdr:to>
    <xdr:sp macro="" textlink="Model!D37">
      <xdr:nvSpPr>
        <xdr:cNvPr id="3091" name="Text Box 1">
          <a:extLst>
            <a:ext uri="{FF2B5EF4-FFF2-40B4-BE49-F238E27FC236}">
              <a16:creationId xmlns:a16="http://schemas.microsoft.com/office/drawing/2014/main" id="{4B5FC9AE-CAF7-6CE1-F92C-5E7F24447005}"/>
            </a:ext>
          </a:extLst>
        </xdr:cNvPr>
        <xdr:cNvSpPr txBox="1">
          <a:spLocks noChangeArrowheads="1"/>
        </xdr:cNvSpPr>
      </xdr:nvSpPr>
      <xdr:spPr bwMode="auto">
        <a:xfrm>
          <a:off x="204442" y="2749142"/>
          <a:ext cx="1314035" cy="19118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Unit Produced/Hour</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0</xdr:col>
      <xdr:colOff>123274</xdr:colOff>
      <xdr:row>15</xdr:row>
      <xdr:rowOff>77626</xdr:rowOff>
    </xdr:from>
    <xdr:to>
      <xdr:col>5</xdr:col>
      <xdr:colOff>30307</xdr:colOff>
      <xdr:row>16</xdr:row>
      <xdr:rowOff>130850</xdr:rowOff>
    </xdr:to>
    <xdr:sp macro="" textlink="">
      <xdr:nvSpPr>
        <xdr:cNvPr id="3095" name="TextBox 3094">
          <a:extLst>
            <a:ext uri="{FF2B5EF4-FFF2-40B4-BE49-F238E27FC236}">
              <a16:creationId xmlns:a16="http://schemas.microsoft.com/office/drawing/2014/main" id="{169B7C14-6814-43F3-4B09-2459236B8F3D}"/>
            </a:ext>
          </a:extLst>
        </xdr:cNvPr>
        <xdr:cNvSpPr txBox="1"/>
      </xdr:nvSpPr>
      <xdr:spPr>
        <a:xfrm>
          <a:off x="123274" y="2976539"/>
          <a:ext cx="2943990" cy="2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Cost Analysis</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0</xdr:col>
      <xdr:colOff>223400</xdr:colOff>
      <xdr:row>16</xdr:row>
      <xdr:rowOff>159402</xdr:rowOff>
    </xdr:from>
    <xdr:to>
      <xdr:col>5</xdr:col>
      <xdr:colOff>3630</xdr:colOff>
      <xdr:row>16</xdr:row>
      <xdr:rowOff>159402</xdr:rowOff>
    </xdr:to>
    <xdr:cxnSp macro="">
      <xdr:nvCxnSpPr>
        <xdr:cNvPr id="3096" name="Straight Connector 3095">
          <a:extLst>
            <a:ext uri="{FF2B5EF4-FFF2-40B4-BE49-F238E27FC236}">
              <a16:creationId xmlns:a16="http://schemas.microsoft.com/office/drawing/2014/main" id="{9457935C-9BCA-16AB-FE19-8D59A8D1EEBE}"/>
            </a:ext>
          </a:extLst>
        </xdr:cNvPr>
        <xdr:cNvCxnSpPr/>
      </xdr:nvCxnSpPr>
      <xdr:spPr>
        <a:xfrm>
          <a:off x="223400" y="3251576"/>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218799</xdr:colOff>
      <xdr:row>18</xdr:row>
      <xdr:rowOff>99256</xdr:rowOff>
    </xdr:from>
    <xdr:to>
      <xdr:col>2</xdr:col>
      <xdr:colOff>318051</xdr:colOff>
      <xdr:row>19</xdr:row>
      <xdr:rowOff>97182</xdr:rowOff>
    </xdr:to>
    <xdr:sp macro="" textlink="Model!D37">
      <xdr:nvSpPr>
        <xdr:cNvPr id="3098" name="Text Box 1">
          <a:extLst>
            <a:ext uri="{FF2B5EF4-FFF2-40B4-BE49-F238E27FC236}">
              <a16:creationId xmlns:a16="http://schemas.microsoft.com/office/drawing/2014/main" id="{11C21EEE-6184-3F2F-BA6D-40526F444F92}"/>
            </a:ext>
          </a:extLst>
        </xdr:cNvPr>
        <xdr:cNvSpPr txBox="1">
          <a:spLocks noChangeArrowheads="1"/>
        </xdr:cNvSpPr>
      </xdr:nvSpPr>
      <xdr:spPr bwMode="auto">
        <a:xfrm>
          <a:off x="218799" y="3577952"/>
          <a:ext cx="1314035" cy="19118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Cost of Production	</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4</xdr:col>
      <xdr:colOff>154063</xdr:colOff>
      <xdr:row>16</xdr:row>
      <xdr:rowOff>167866</xdr:rowOff>
    </xdr:from>
    <xdr:to>
      <xdr:col>5</xdr:col>
      <xdr:colOff>236336</xdr:colOff>
      <xdr:row>18</xdr:row>
      <xdr:rowOff>15465</xdr:rowOff>
    </xdr:to>
    <xdr:sp macro="" textlink="Model!D88">
      <xdr:nvSpPr>
        <xdr:cNvPr id="3104" name="Text Box 1">
          <a:extLst>
            <a:ext uri="{FF2B5EF4-FFF2-40B4-BE49-F238E27FC236}">
              <a16:creationId xmlns:a16="http://schemas.microsoft.com/office/drawing/2014/main" id="{52F2E59E-F5DD-3AE6-693B-0F0D35DCB8A7}"/>
            </a:ext>
          </a:extLst>
        </xdr:cNvPr>
        <xdr:cNvSpPr txBox="1">
          <a:spLocks noChangeArrowheads="1"/>
        </xdr:cNvSpPr>
      </xdr:nvSpPr>
      <xdr:spPr bwMode="auto">
        <a:xfrm>
          <a:off x="2583628" y="3260040"/>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620E9DD4-1F6F-4C6F-A265-9653E2C444B4}" type="TxLink">
            <a:rPr lang="en-US" sz="1400" b="1" i="0" u="none" strike="noStrike" baseline="0">
              <a:solidFill>
                <a:srgbClr val="38A3A5"/>
              </a:solidFill>
              <a:latin typeface="Calibri" panose="020F0502020204030204" pitchFamily="34" charset="0"/>
              <a:cs typeface="Calibri" panose="020F0502020204030204" pitchFamily="34" charset="0"/>
            </a:rPr>
            <a:pPr algn="l" rtl="0">
              <a:defRPr sz="1000"/>
            </a:pPr>
            <a:t>₦656</a:t>
          </a:fld>
          <a:endParaRPr lang="en-NG" sz="1400" b="1" i="0" u="none" strike="noStrike" baseline="0">
            <a:solidFill>
              <a:srgbClr val="38A3A5"/>
            </a:solidFill>
            <a:latin typeface="Calibri" panose="020F0502020204030204" pitchFamily="34" charset="0"/>
            <a:cs typeface="Calibri" panose="020F0502020204030204" pitchFamily="34" charset="0"/>
          </a:endParaRPr>
        </a:p>
      </xdr:txBody>
    </xdr:sp>
    <xdr:clientData/>
  </xdr:twoCellAnchor>
  <xdr:twoCellAnchor>
    <xdr:from>
      <xdr:col>3</xdr:col>
      <xdr:colOff>578263</xdr:colOff>
      <xdr:row>18</xdr:row>
      <xdr:rowOff>86007</xdr:rowOff>
    </xdr:from>
    <xdr:to>
      <xdr:col>5</xdr:col>
      <xdr:colOff>13803</xdr:colOff>
      <xdr:row>19</xdr:row>
      <xdr:rowOff>96634</xdr:rowOff>
    </xdr:to>
    <xdr:sp macro="" textlink="Model!D37">
      <xdr:nvSpPr>
        <xdr:cNvPr id="3106" name="Text Box 1">
          <a:extLst>
            <a:ext uri="{FF2B5EF4-FFF2-40B4-BE49-F238E27FC236}">
              <a16:creationId xmlns:a16="http://schemas.microsoft.com/office/drawing/2014/main" id="{8360EEC8-6FAF-B1EC-B5E1-CA1D51406A28}"/>
            </a:ext>
          </a:extLst>
        </xdr:cNvPr>
        <xdr:cNvSpPr txBox="1">
          <a:spLocks noChangeArrowheads="1"/>
        </xdr:cNvSpPr>
      </xdr:nvSpPr>
      <xdr:spPr bwMode="auto">
        <a:xfrm>
          <a:off x="2400437" y="3564703"/>
          <a:ext cx="650323" cy="203888"/>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rgbClr val="000000"/>
              </a:solidFill>
              <a:latin typeface="Calibri" panose="020F0502020204030204" pitchFamily="34" charset="0"/>
              <a:cs typeface="Calibri" panose="020F0502020204030204" pitchFamily="34" charset="0"/>
            </a:rPr>
            <a:t>Cost/Unit</a:t>
          </a:r>
          <a:endParaRPr lang="en-NG" sz="11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3</xdr:col>
      <xdr:colOff>565978</xdr:colOff>
      <xdr:row>17</xdr:row>
      <xdr:rowOff>55214</xdr:rowOff>
    </xdr:from>
    <xdr:to>
      <xdr:col>4</xdr:col>
      <xdr:colOff>138043</xdr:colOff>
      <xdr:row>17</xdr:row>
      <xdr:rowOff>193258</xdr:rowOff>
    </xdr:to>
    <xdr:sp macro="" textlink="">
      <xdr:nvSpPr>
        <xdr:cNvPr id="3107" name="Flowchart: Merge 3106">
          <a:extLst>
            <a:ext uri="{FF2B5EF4-FFF2-40B4-BE49-F238E27FC236}">
              <a16:creationId xmlns:a16="http://schemas.microsoft.com/office/drawing/2014/main" id="{40DA3C2B-D12C-2101-866E-289BED9C5D15}"/>
            </a:ext>
          </a:extLst>
        </xdr:cNvPr>
        <xdr:cNvSpPr/>
      </xdr:nvSpPr>
      <xdr:spPr>
        <a:xfrm>
          <a:off x="2388152" y="3340649"/>
          <a:ext cx="179456" cy="138044"/>
        </a:xfrm>
        <a:prstGeom prst="flowChartMerge">
          <a:avLst/>
        </a:prstGeom>
        <a:solidFill>
          <a:srgbClr val="57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rgbClr val="38A3A5"/>
            </a:solidFill>
          </a:endParaRPr>
        </a:p>
      </xdr:txBody>
    </xdr:sp>
    <xdr:clientData/>
  </xdr:twoCellAnchor>
  <xdr:twoCellAnchor>
    <xdr:from>
      <xdr:col>0</xdr:col>
      <xdr:colOff>123276</xdr:colOff>
      <xdr:row>19</xdr:row>
      <xdr:rowOff>132843</xdr:rowOff>
    </xdr:from>
    <xdr:to>
      <xdr:col>5</xdr:col>
      <xdr:colOff>30309</xdr:colOff>
      <xdr:row>20</xdr:row>
      <xdr:rowOff>186068</xdr:rowOff>
    </xdr:to>
    <xdr:sp macro="" textlink="">
      <xdr:nvSpPr>
        <xdr:cNvPr id="3108" name="TextBox 3107">
          <a:extLst>
            <a:ext uri="{FF2B5EF4-FFF2-40B4-BE49-F238E27FC236}">
              <a16:creationId xmlns:a16="http://schemas.microsoft.com/office/drawing/2014/main" id="{A53D8F0B-725B-C1C4-8E69-D3A8E86FAD53}"/>
            </a:ext>
          </a:extLst>
        </xdr:cNvPr>
        <xdr:cNvSpPr txBox="1"/>
      </xdr:nvSpPr>
      <xdr:spPr>
        <a:xfrm>
          <a:off x="123276" y="3804800"/>
          <a:ext cx="2943990" cy="2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Quality Control Analysis	</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0</xdr:col>
      <xdr:colOff>223400</xdr:colOff>
      <xdr:row>19</xdr:row>
      <xdr:rowOff>104192</xdr:rowOff>
    </xdr:from>
    <xdr:to>
      <xdr:col>5</xdr:col>
      <xdr:colOff>3630</xdr:colOff>
      <xdr:row>19</xdr:row>
      <xdr:rowOff>104192</xdr:rowOff>
    </xdr:to>
    <xdr:cxnSp macro="">
      <xdr:nvCxnSpPr>
        <xdr:cNvPr id="3109" name="Straight Connector 3108">
          <a:extLst>
            <a:ext uri="{FF2B5EF4-FFF2-40B4-BE49-F238E27FC236}">
              <a16:creationId xmlns:a16="http://schemas.microsoft.com/office/drawing/2014/main" id="{6007DA28-0972-F45B-F809-28E5DD175286}"/>
            </a:ext>
          </a:extLst>
        </xdr:cNvPr>
        <xdr:cNvCxnSpPr/>
      </xdr:nvCxnSpPr>
      <xdr:spPr>
        <a:xfrm>
          <a:off x="223400" y="3776149"/>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195479</xdr:colOff>
      <xdr:row>16</xdr:row>
      <xdr:rowOff>181673</xdr:rowOff>
    </xdr:from>
    <xdr:to>
      <xdr:col>2</xdr:col>
      <xdr:colOff>69577</xdr:colOff>
      <xdr:row>18</xdr:row>
      <xdr:rowOff>14363</xdr:rowOff>
    </xdr:to>
    <xdr:sp macro="" textlink="Model!D53">
      <xdr:nvSpPr>
        <xdr:cNvPr id="3112" name="Text Box 1">
          <a:extLst>
            <a:ext uri="{FF2B5EF4-FFF2-40B4-BE49-F238E27FC236}">
              <a16:creationId xmlns:a16="http://schemas.microsoft.com/office/drawing/2014/main" id="{8BA089D8-2CF4-EB5B-B6B9-2DDFDEF0221B}"/>
            </a:ext>
          </a:extLst>
        </xdr:cNvPr>
        <xdr:cNvSpPr txBox="1">
          <a:spLocks noChangeArrowheads="1"/>
        </xdr:cNvSpPr>
      </xdr:nvSpPr>
      <xdr:spPr bwMode="auto">
        <a:xfrm>
          <a:off x="195479" y="3273847"/>
          <a:ext cx="1088881" cy="219212"/>
        </a:xfrm>
        <a:prstGeom prst="rect">
          <a:avLst/>
        </a:prstGeom>
        <a:noFill/>
        <a:ln w="9525">
          <a:noFill/>
          <a:miter lim="800000"/>
          <a:headEnd/>
          <a:tailEnd/>
        </a:ln>
      </xdr:spPr>
      <xdr:txBody>
        <a:bodyPr vertOverflow="clip" wrap="square" lIns="27432" tIns="18288" rIns="0" bIns="0" anchor="t" upright="1"/>
        <a:lstStyle/>
        <a:p>
          <a:pPr algn="l" rtl="0">
            <a:defRPr sz="1000"/>
          </a:pPr>
          <a:fld id="{34BD9E52-4A34-40D0-9002-851DC1287996}"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₦66,515,000</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213875</xdr:colOff>
      <xdr:row>21</xdr:row>
      <xdr:rowOff>5214</xdr:rowOff>
    </xdr:from>
    <xdr:to>
      <xdr:col>4</xdr:col>
      <xdr:colOff>601497</xdr:colOff>
      <xdr:row>21</xdr:row>
      <xdr:rowOff>5214</xdr:rowOff>
    </xdr:to>
    <xdr:cxnSp macro="">
      <xdr:nvCxnSpPr>
        <xdr:cNvPr id="3113" name="Straight Connector 3112">
          <a:extLst>
            <a:ext uri="{FF2B5EF4-FFF2-40B4-BE49-F238E27FC236}">
              <a16:creationId xmlns:a16="http://schemas.microsoft.com/office/drawing/2014/main" id="{85C00807-2BD6-4F94-5390-642E400180BE}"/>
            </a:ext>
          </a:extLst>
        </xdr:cNvPr>
        <xdr:cNvCxnSpPr/>
      </xdr:nvCxnSpPr>
      <xdr:spPr>
        <a:xfrm>
          <a:off x="213875" y="4063692"/>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231499</xdr:colOff>
      <xdr:row>21</xdr:row>
      <xdr:rowOff>125762</xdr:rowOff>
    </xdr:from>
    <xdr:to>
      <xdr:col>1</xdr:col>
      <xdr:colOff>313773</xdr:colOff>
      <xdr:row>22</xdr:row>
      <xdr:rowOff>166622</xdr:rowOff>
    </xdr:to>
    <xdr:sp macro="" textlink="Model!D61">
      <xdr:nvSpPr>
        <xdr:cNvPr id="3114" name="Text Box 1">
          <a:extLst>
            <a:ext uri="{FF2B5EF4-FFF2-40B4-BE49-F238E27FC236}">
              <a16:creationId xmlns:a16="http://schemas.microsoft.com/office/drawing/2014/main" id="{68B1589E-AF7F-22FB-DA54-FF55DDDC4B65}"/>
            </a:ext>
          </a:extLst>
        </xdr:cNvPr>
        <xdr:cNvSpPr txBox="1">
          <a:spLocks noChangeArrowheads="1"/>
        </xdr:cNvSpPr>
      </xdr:nvSpPr>
      <xdr:spPr bwMode="auto">
        <a:xfrm>
          <a:off x="231499" y="4184240"/>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5DB7AE2F-B434-4E5E-9665-4AD322B91C3A}"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39</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218249</xdr:colOff>
      <xdr:row>20</xdr:row>
      <xdr:rowOff>167728</xdr:rowOff>
    </xdr:from>
    <xdr:to>
      <xdr:col>2</xdr:col>
      <xdr:colOff>138598</xdr:colOff>
      <xdr:row>21</xdr:row>
      <xdr:rowOff>152404</xdr:rowOff>
    </xdr:to>
    <xdr:sp macro="" textlink="Model!D37">
      <xdr:nvSpPr>
        <xdr:cNvPr id="3115" name="Text Box 1">
          <a:extLst>
            <a:ext uri="{FF2B5EF4-FFF2-40B4-BE49-F238E27FC236}">
              <a16:creationId xmlns:a16="http://schemas.microsoft.com/office/drawing/2014/main" id="{6154C6D0-7B87-D60D-5EF9-8BD196D56DAB}"/>
            </a:ext>
          </a:extLst>
        </xdr:cNvPr>
        <xdr:cNvSpPr txBox="1">
          <a:spLocks noChangeArrowheads="1"/>
        </xdr:cNvSpPr>
      </xdr:nvSpPr>
      <xdr:spPr bwMode="auto">
        <a:xfrm>
          <a:off x="218249" y="4032945"/>
          <a:ext cx="1135132" cy="17793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Count of Employee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0</xdr:col>
      <xdr:colOff>207617</xdr:colOff>
      <xdr:row>23</xdr:row>
      <xdr:rowOff>69580</xdr:rowOff>
    </xdr:from>
    <xdr:to>
      <xdr:col>1</xdr:col>
      <xdr:colOff>317500</xdr:colOff>
      <xdr:row>24</xdr:row>
      <xdr:rowOff>124240</xdr:rowOff>
    </xdr:to>
    <xdr:sp macro="" textlink="Model!D70">
      <xdr:nvSpPr>
        <xdr:cNvPr id="3117" name="Text Box 1">
          <a:extLst>
            <a:ext uri="{FF2B5EF4-FFF2-40B4-BE49-F238E27FC236}">
              <a16:creationId xmlns:a16="http://schemas.microsoft.com/office/drawing/2014/main" id="{FA7E4D86-2490-F2BD-8584-4AD76D1C16A2}"/>
            </a:ext>
          </a:extLst>
        </xdr:cNvPr>
        <xdr:cNvSpPr txBox="1">
          <a:spLocks noChangeArrowheads="1"/>
        </xdr:cNvSpPr>
      </xdr:nvSpPr>
      <xdr:spPr bwMode="auto">
        <a:xfrm>
          <a:off x="207617" y="4514580"/>
          <a:ext cx="717274" cy="247921"/>
        </a:xfrm>
        <a:prstGeom prst="rect">
          <a:avLst/>
        </a:prstGeom>
        <a:noFill/>
        <a:ln w="9525">
          <a:noFill/>
          <a:miter lim="800000"/>
          <a:headEnd/>
          <a:tailEnd/>
        </a:ln>
      </xdr:spPr>
      <xdr:txBody>
        <a:bodyPr vertOverflow="clip" wrap="square" lIns="27432" tIns="18288" rIns="0" bIns="0" anchor="t" upright="1"/>
        <a:lstStyle/>
        <a:p>
          <a:pPr algn="l" rtl="0">
            <a:defRPr sz="1000"/>
          </a:pPr>
          <a:fld id="{FECD65C5-1336-4B3E-B069-4A5418D86EAC}"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0.41%</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204996</xdr:colOff>
      <xdr:row>22</xdr:row>
      <xdr:rowOff>126864</xdr:rowOff>
    </xdr:from>
    <xdr:to>
      <xdr:col>2</xdr:col>
      <xdr:colOff>125345</xdr:colOff>
      <xdr:row>23</xdr:row>
      <xdr:rowOff>111540</xdr:rowOff>
    </xdr:to>
    <xdr:sp macro="" textlink="Model!D37">
      <xdr:nvSpPr>
        <xdr:cNvPr id="3119" name="Text Box 1">
          <a:extLst>
            <a:ext uri="{FF2B5EF4-FFF2-40B4-BE49-F238E27FC236}">
              <a16:creationId xmlns:a16="http://schemas.microsoft.com/office/drawing/2014/main" id="{20DA6780-2DC6-3A30-286B-F7BE56AE747A}"/>
            </a:ext>
          </a:extLst>
        </xdr:cNvPr>
        <xdr:cNvSpPr txBox="1">
          <a:spLocks noChangeArrowheads="1"/>
        </xdr:cNvSpPr>
      </xdr:nvSpPr>
      <xdr:spPr bwMode="auto">
        <a:xfrm>
          <a:off x="204996" y="4378603"/>
          <a:ext cx="1135132" cy="17793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Quality Rate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0</xdr:col>
      <xdr:colOff>82826</xdr:colOff>
      <xdr:row>23</xdr:row>
      <xdr:rowOff>151848</xdr:rowOff>
    </xdr:from>
    <xdr:to>
      <xdr:col>3</xdr:col>
      <xdr:colOff>193261</xdr:colOff>
      <xdr:row>26</xdr:row>
      <xdr:rowOff>157079</xdr:rowOff>
    </xdr:to>
    <xdr:graphicFrame macro="">
      <xdr:nvGraphicFramePr>
        <xdr:cNvPr id="3120" name="Chart 3119">
          <a:extLst>
            <a:ext uri="{FF2B5EF4-FFF2-40B4-BE49-F238E27FC236}">
              <a16:creationId xmlns:a16="http://schemas.microsoft.com/office/drawing/2014/main" id="{D7C5EB99-9F18-436E-9592-5913D42A4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177938</xdr:colOff>
      <xdr:row>26</xdr:row>
      <xdr:rowOff>11196</xdr:rowOff>
    </xdr:from>
    <xdr:to>
      <xdr:col>2</xdr:col>
      <xdr:colOff>289890</xdr:colOff>
      <xdr:row>27</xdr:row>
      <xdr:rowOff>13802</xdr:rowOff>
    </xdr:to>
    <xdr:sp macro="" textlink="Model!D37">
      <xdr:nvSpPr>
        <xdr:cNvPr id="3124" name="Text Box 1">
          <a:extLst>
            <a:ext uri="{FF2B5EF4-FFF2-40B4-BE49-F238E27FC236}">
              <a16:creationId xmlns:a16="http://schemas.microsoft.com/office/drawing/2014/main" id="{22782BD6-72F1-2675-170E-DC8C7E0C1A1E}"/>
            </a:ext>
          </a:extLst>
        </xdr:cNvPr>
        <xdr:cNvSpPr txBox="1">
          <a:spLocks noChangeArrowheads="1"/>
        </xdr:cNvSpPr>
      </xdr:nvSpPr>
      <xdr:spPr bwMode="auto">
        <a:xfrm>
          <a:off x="177938" y="5035979"/>
          <a:ext cx="1326735" cy="195866"/>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Training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0</xdr:col>
      <xdr:colOff>200623</xdr:colOff>
      <xdr:row>22</xdr:row>
      <xdr:rowOff>157612</xdr:rowOff>
    </xdr:from>
    <xdr:to>
      <xdr:col>4</xdr:col>
      <xdr:colOff>588245</xdr:colOff>
      <xdr:row>22</xdr:row>
      <xdr:rowOff>157612</xdr:rowOff>
    </xdr:to>
    <xdr:cxnSp macro="">
      <xdr:nvCxnSpPr>
        <xdr:cNvPr id="3126" name="Straight Connector 3125">
          <a:extLst>
            <a:ext uri="{FF2B5EF4-FFF2-40B4-BE49-F238E27FC236}">
              <a16:creationId xmlns:a16="http://schemas.microsoft.com/office/drawing/2014/main" id="{0466A2AE-EBD4-7CF6-B1DD-F10DCC71A727}"/>
            </a:ext>
          </a:extLst>
        </xdr:cNvPr>
        <xdr:cNvCxnSpPr/>
      </xdr:nvCxnSpPr>
      <xdr:spPr>
        <a:xfrm>
          <a:off x="200623" y="4409351"/>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69020</xdr:colOff>
      <xdr:row>26</xdr:row>
      <xdr:rowOff>165652</xdr:rowOff>
    </xdr:from>
    <xdr:to>
      <xdr:col>3</xdr:col>
      <xdr:colOff>179455</xdr:colOff>
      <xdr:row>29</xdr:row>
      <xdr:rowOff>185831</xdr:rowOff>
    </xdr:to>
    <xdr:graphicFrame macro="">
      <xdr:nvGraphicFramePr>
        <xdr:cNvPr id="3130" name="Chart 3129">
          <a:extLst>
            <a:ext uri="{FF2B5EF4-FFF2-40B4-BE49-F238E27FC236}">
              <a16:creationId xmlns:a16="http://schemas.microsoft.com/office/drawing/2014/main" id="{88527B54-4E91-4ABD-BAB1-9311FD73F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201179</xdr:colOff>
      <xdr:row>26</xdr:row>
      <xdr:rowOff>6314</xdr:rowOff>
    </xdr:from>
    <xdr:to>
      <xdr:col>4</xdr:col>
      <xdr:colOff>588801</xdr:colOff>
      <xdr:row>26</xdr:row>
      <xdr:rowOff>6314</xdr:rowOff>
    </xdr:to>
    <xdr:cxnSp macro="">
      <xdr:nvCxnSpPr>
        <xdr:cNvPr id="3131" name="Straight Connector 3130">
          <a:extLst>
            <a:ext uri="{FF2B5EF4-FFF2-40B4-BE49-F238E27FC236}">
              <a16:creationId xmlns:a16="http://schemas.microsoft.com/office/drawing/2014/main" id="{DB893A82-E5A7-49D3-6CA0-3DB74A2CD9BC}"/>
            </a:ext>
          </a:extLst>
        </xdr:cNvPr>
        <xdr:cNvCxnSpPr/>
      </xdr:nvCxnSpPr>
      <xdr:spPr>
        <a:xfrm>
          <a:off x="201179" y="5031097"/>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163029</xdr:colOff>
      <xdr:row>26</xdr:row>
      <xdr:rowOff>126313</xdr:rowOff>
    </xdr:from>
    <xdr:to>
      <xdr:col>1</xdr:col>
      <xdr:colOff>245303</xdr:colOff>
      <xdr:row>27</xdr:row>
      <xdr:rowOff>167174</xdr:rowOff>
    </xdr:to>
    <xdr:sp macro="" textlink="Model!$D$79">
      <xdr:nvSpPr>
        <xdr:cNvPr id="3134" name="Text Box 1">
          <a:extLst>
            <a:ext uri="{FF2B5EF4-FFF2-40B4-BE49-F238E27FC236}">
              <a16:creationId xmlns:a16="http://schemas.microsoft.com/office/drawing/2014/main" id="{526B2F19-E950-0852-BB59-FA6D0CDB3FA6}"/>
            </a:ext>
          </a:extLst>
        </xdr:cNvPr>
        <xdr:cNvSpPr txBox="1">
          <a:spLocks noChangeArrowheads="1"/>
        </xdr:cNvSpPr>
      </xdr:nvSpPr>
      <xdr:spPr bwMode="auto">
        <a:xfrm>
          <a:off x="163029" y="5151096"/>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BE42349B-0C14-4066-A4B8-DA4876259588}"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1.55</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158623</xdr:colOff>
      <xdr:row>3</xdr:row>
      <xdr:rowOff>14356</xdr:rowOff>
    </xdr:from>
    <xdr:to>
      <xdr:col>10</xdr:col>
      <xdr:colOff>193260</xdr:colOff>
      <xdr:row>29</xdr:row>
      <xdr:rowOff>96631</xdr:rowOff>
    </xdr:to>
    <xdr:sp macro="" textlink="">
      <xdr:nvSpPr>
        <xdr:cNvPr id="3135" name="Rectangle 3134">
          <a:extLst>
            <a:ext uri="{FF2B5EF4-FFF2-40B4-BE49-F238E27FC236}">
              <a16:creationId xmlns:a16="http://schemas.microsoft.com/office/drawing/2014/main" id="{B9D6D239-7300-BAD6-D4DE-4E4F11371F2A}"/>
            </a:ext>
          </a:extLst>
        </xdr:cNvPr>
        <xdr:cNvSpPr/>
      </xdr:nvSpPr>
      <xdr:spPr>
        <a:xfrm>
          <a:off x="3195580" y="594139"/>
          <a:ext cx="3071593" cy="51070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5</xdr:col>
      <xdr:colOff>208998</xdr:colOff>
      <xdr:row>3</xdr:row>
      <xdr:rowOff>71298</xdr:rowOff>
    </xdr:from>
    <xdr:to>
      <xdr:col>10</xdr:col>
      <xdr:colOff>28159</xdr:colOff>
      <xdr:row>4</xdr:row>
      <xdr:rowOff>180009</xdr:rowOff>
    </xdr:to>
    <xdr:sp macro="" textlink="">
      <xdr:nvSpPr>
        <xdr:cNvPr id="3136" name="TextBox 3135">
          <a:extLst>
            <a:ext uri="{FF2B5EF4-FFF2-40B4-BE49-F238E27FC236}">
              <a16:creationId xmlns:a16="http://schemas.microsoft.com/office/drawing/2014/main" id="{D617A4C0-EE2B-C075-AFD1-75B2CBC6223D}"/>
            </a:ext>
          </a:extLst>
        </xdr:cNvPr>
        <xdr:cNvSpPr txBox="1"/>
      </xdr:nvSpPr>
      <xdr:spPr>
        <a:xfrm>
          <a:off x="3245955" y="651081"/>
          <a:ext cx="2856117" cy="301971"/>
        </a:xfrm>
        <a:prstGeom prst="rect">
          <a:avLst/>
        </a:prstGeom>
        <a:solidFill>
          <a:srgbClr val="57CC9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Gill Sans MT" panose="020B0502020104020203" pitchFamily="34" charset="0"/>
              <a:cs typeface="Calibri" panose="020F0502020204030204" pitchFamily="34" charset="0"/>
            </a:rPr>
            <a:t>Oil</a:t>
          </a:r>
          <a:r>
            <a:rPr lang="en-US" sz="1600" b="1" baseline="0">
              <a:latin typeface="Gill Sans MT" panose="020B0502020104020203" pitchFamily="34" charset="0"/>
              <a:cs typeface="Calibri" panose="020F0502020204030204" pitchFamily="34" charset="0"/>
            </a:rPr>
            <a:t> Rig 2</a:t>
          </a:r>
          <a:endParaRPr lang="en-NG" sz="1600" b="1">
            <a:latin typeface="Gill Sans MT" panose="020B0502020104020203" pitchFamily="34" charset="0"/>
            <a:cs typeface="Calibri" panose="020F0502020204030204" pitchFamily="34" charset="0"/>
          </a:endParaRPr>
        </a:p>
      </xdr:txBody>
    </xdr:sp>
    <xdr:clientData/>
  </xdr:twoCellAnchor>
  <xdr:twoCellAnchor>
    <xdr:from>
      <xdr:col>5</xdr:col>
      <xdr:colOff>137078</xdr:colOff>
      <xdr:row>5</xdr:row>
      <xdr:rowOff>22411</xdr:rowOff>
    </xdr:from>
    <xdr:to>
      <xdr:col>10</xdr:col>
      <xdr:colOff>44112</xdr:colOff>
      <xdr:row>6</xdr:row>
      <xdr:rowOff>75635</xdr:rowOff>
    </xdr:to>
    <xdr:sp macro="" textlink="">
      <xdr:nvSpPr>
        <xdr:cNvPr id="3137" name="TextBox 3136">
          <a:extLst>
            <a:ext uri="{FF2B5EF4-FFF2-40B4-BE49-F238E27FC236}">
              <a16:creationId xmlns:a16="http://schemas.microsoft.com/office/drawing/2014/main" id="{844F4BF5-E56C-1405-4339-A3804C09CE80}"/>
            </a:ext>
          </a:extLst>
        </xdr:cNvPr>
        <xdr:cNvSpPr txBox="1"/>
      </xdr:nvSpPr>
      <xdr:spPr>
        <a:xfrm>
          <a:off x="3174035" y="988715"/>
          <a:ext cx="2943990" cy="2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Production Analysis</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5</xdr:col>
      <xdr:colOff>103403</xdr:colOff>
      <xdr:row>7</xdr:row>
      <xdr:rowOff>166213</xdr:rowOff>
    </xdr:from>
    <xdr:to>
      <xdr:col>8</xdr:col>
      <xdr:colOff>235224</xdr:colOff>
      <xdr:row>10</xdr:row>
      <xdr:rowOff>167221</xdr:rowOff>
    </xdr:to>
    <xdr:graphicFrame macro="">
      <xdr:nvGraphicFramePr>
        <xdr:cNvPr id="3138" name="Chart 3137">
          <a:extLst>
            <a:ext uri="{FF2B5EF4-FFF2-40B4-BE49-F238E27FC236}">
              <a16:creationId xmlns:a16="http://schemas.microsoft.com/office/drawing/2014/main" id="{4A9E96E6-48A7-93D9-D085-247F8DC5C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193812</xdr:colOff>
      <xdr:row>6</xdr:row>
      <xdr:rowOff>55780</xdr:rowOff>
    </xdr:from>
    <xdr:to>
      <xdr:col>6</xdr:col>
      <xdr:colOff>497509</xdr:colOff>
      <xdr:row>7</xdr:row>
      <xdr:rowOff>166215</xdr:rowOff>
    </xdr:to>
    <xdr:sp macro="" textlink="Model!$D$28">
      <xdr:nvSpPr>
        <xdr:cNvPr id="3139" name="Text Box 1">
          <a:extLst>
            <a:ext uri="{FF2B5EF4-FFF2-40B4-BE49-F238E27FC236}">
              <a16:creationId xmlns:a16="http://schemas.microsoft.com/office/drawing/2014/main" id="{C4DD6EBE-3E04-BCFE-1E7B-2654CB2770F2}"/>
            </a:ext>
          </a:extLst>
        </xdr:cNvPr>
        <xdr:cNvSpPr txBox="1">
          <a:spLocks noChangeArrowheads="1"/>
        </xdr:cNvSpPr>
      </xdr:nvSpPr>
      <xdr:spPr bwMode="auto">
        <a:xfrm>
          <a:off x="3230769" y="1215345"/>
          <a:ext cx="911088" cy="303696"/>
        </a:xfrm>
        <a:prstGeom prst="rect">
          <a:avLst/>
        </a:prstGeom>
        <a:noFill/>
        <a:ln w="9525">
          <a:noFill/>
          <a:miter lim="800000"/>
          <a:headEnd/>
          <a:tailEnd/>
        </a:ln>
      </xdr:spPr>
      <xdr:txBody>
        <a:bodyPr vertOverflow="clip" wrap="square" lIns="27432" tIns="18288" rIns="0" bIns="0" anchor="t" upright="1"/>
        <a:lstStyle/>
        <a:p>
          <a:pPr algn="l" rtl="0">
            <a:defRPr sz="1000"/>
          </a:pPr>
          <a:fld id="{CE69BFDF-7864-4931-8F5B-2F7CC3A46AEF}" type="TxLink">
            <a:rPr lang="en-US" sz="2000" b="1" i="0" u="none" strike="noStrike" baseline="0">
              <a:solidFill>
                <a:srgbClr val="000000"/>
              </a:solidFill>
              <a:latin typeface="Calibri" panose="020F0502020204030204" pitchFamily="34" charset="0"/>
              <a:cs typeface="Calibri" panose="020F0502020204030204" pitchFamily="34" charset="0"/>
            </a:rPr>
            <a:pPr algn="l" rtl="0">
              <a:defRPr sz="1000"/>
            </a:pPr>
            <a:t>84,967</a:t>
          </a:fld>
          <a:endParaRPr lang="en-NG" sz="20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221973</xdr:colOff>
      <xdr:row>7</xdr:row>
      <xdr:rowOff>139158</xdr:rowOff>
    </xdr:from>
    <xdr:to>
      <xdr:col>6</xdr:col>
      <xdr:colOff>304247</xdr:colOff>
      <xdr:row>8</xdr:row>
      <xdr:rowOff>180018</xdr:rowOff>
    </xdr:to>
    <xdr:sp macro="" textlink="Model!E28">
      <xdr:nvSpPr>
        <xdr:cNvPr id="3140" name="Text Box 1">
          <a:extLst>
            <a:ext uri="{FF2B5EF4-FFF2-40B4-BE49-F238E27FC236}">
              <a16:creationId xmlns:a16="http://schemas.microsoft.com/office/drawing/2014/main" id="{D878A4F5-A40A-07AD-2D34-D7048786F67D}"/>
            </a:ext>
          </a:extLst>
        </xdr:cNvPr>
        <xdr:cNvSpPr txBox="1">
          <a:spLocks noChangeArrowheads="1"/>
        </xdr:cNvSpPr>
      </xdr:nvSpPr>
      <xdr:spPr bwMode="auto">
        <a:xfrm>
          <a:off x="3258930" y="1491984"/>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D5DE4A7E-9A2E-45AD-AE65-515FA311A57F}"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29.80%</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223399</xdr:colOff>
      <xdr:row>6</xdr:row>
      <xdr:rowOff>76589</xdr:rowOff>
    </xdr:from>
    <xdr:to>
      <xdr:col>10</xdr:col>
      <xdr:colOff>3630</xdr:colOff>
      <xdr:row>6</xdr:row>
      <xdr:rowOff>76589</xdr:rowOff>
    </xdr:to>
    <xdr:cxnSp macro="">
      <xdr:nvCxnSpPr>
        <xdr:cNvPr id="3141" name="Straight Connector 3140">
          <a:extLst>
            <a:ext uri="{FF2B5EF4-FFF2-40B4-BE49-F238E27FC236}">
              <a16:creationId xmlns:a16="http://schemas.microsoft.com/office/drawing/2014/main" id="{F1E80208-1530-8456-5011-F21619F6F9AC}"/>
            </a:ext>
          </a:extLst>
        </xdr:cNvPr>
        <xdr:cNvCxnSpPr/>
      </xdr:nvCxnSpPr>
      <xdr:spPr>
        <a:xfrm>
          <a:off x="3260356" y="1236154"/>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218153</xdr:colOff>
      <xdr:row>10</xdr:row>
      <xdr:rowOff>11846</xdr:rowOff>
    </xdr:from>
    <xdr:to>
      <xdr:col>9</xdr:col>
      <xdr:colOff>605775</xdr:colOff>
      <xdr:row>10</xdr:row>
      <xdr:rowOff>11846</xdr:rowOff>
    </xdr:to>
    <xdr:cxnSp macro="">
      <xdr:nvCxnSpPr>
        <xdr:cNvPr id="3142" name="Straight Connector 3141">
          <a:extLst>
            <a:ext uri="{FF2B5EF4-FFF2-40B4-BE49-F238E27FC236}">
              <a16:creationId xmlns:a16="http://schemas.microsoft.com/office/drawing/2014/main" id="{9BE1EA6C-6D39-9E82-DE3C-DD81D1D8AE40}"/>
            </a:ext>
          </a:extLst>
        </xdr:cNvPr>
        <xdr:cNvCxnSpPr/>
      </xdr:nvCxnSpPr>
      <xdr:spPr>
        <a:xfrm>
          <a:off x="3255110" y="1944455"/>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227678</xdr:colOff>
      <xdr:row>11</xdr:row>
      <xdr:rowOff>170867</xdr:rowOff>
    </xdr:from>
    <xdr:to>
      <xdr:col>10</xdr:col>
      <xdr:colOff>7909</xdr:colOff>
      <xdr:row>11</xdr:row>
      <xdr:rowOff>170867</xdr:rowOff>
    </xdr:to>
    <xdr:cxnSp macro="">
      <xdr:nvCxnSpPr>
        <xdr:cNvPr id="3143" name="Straight Connector 3142">
          <a:extLst>
            <a:ext uri="{FF2B5EF4-FFF2-40B4-BE49-F238E27FC236}">
              <a16:creationId xmlns:a16="http://schemas.microsoft.com/office/drawing/2014/main" id="{1A678E7B-1E34-93E7-4568-A4C4628159BD}"/>
            </a:ext>
          </a:extLst>
        </xdr:cNvPr>
        <xdr:cNvCxnSpPr/>
      </xdr:nvCxnSpPr>
      <xdr:spPr>
        <a:xfrm>
          <a:off x="3264635" y="2296737"/>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231498</xdr:colOff>
      <xdr:row>10</xdr:row>
      <xdr:rowOff>1524</xdr:rowOff>
    </xdr:from>
    <xdr:to>
      <xdr:col>6</xdr:col>
      <xdr:colOff>313772</xdr:colOff>
      <xdr:row>11</xdr:row>
      <xdr:rowOff>42384</xdr:rowOff>
    </xdr:to>
    <xdr:sp macro="" textlink="Model!D38">
      <xdr:nvSpPr>
        <xdr:cNvPr id="3144" name="Text Box 1">
          <a:extLst>
            <a:ext uri="{FF2B5EF4-FFF2-40B4-BE49-F238E27FC236}">
              <a16:creationId xmlns:a16="http://schemas.microsoft.com/office/drawing/2014/main" id="{E0CB3AB3-EC95-9F9C-7E20-570F0ED5CDBF}"/>
            </a:ext>
          </a:extLst>
        </xdr:cNvPr>
        <xdr:cNvSpPr txBox="1">
          <a:spLocks noChangeArrowheads="1"/>
        </xdr:cNvSpPr>
      </xdr:nvSpPr>
      <xdr:spPr bwMode="auto">
        <a:xfrm>
          <a:off x="3268455" y="1934133"/>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618873B7-6BEE-498D-86D4-6EAD2CD844ED}"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61.48</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245856</xdr:colOff>
      <xdr:row>10</xdr:row>
      <xdr:rowOff>167729</xdr:rowOff>
    </xdr:from>
    <xdr:to>
      <xdr:col>7</xdr:col>
      <xdr:colOff>166206</xdr:colOff>
      <xdr:row>11</xdr:row>
      <xdr:rowOff>152405</xdr:rowOff>
    </xdr:to>
    <xdr:sp macro="" textlink="Model!D37">
      <xdr:nvSpPr>
        <xdr:cNvPr id="3145" name="Text Box 1">
          <a:extLst>
            <a:ext uri="{FF2B5EF4-FFF2-40B4-BE49-F238E27FC236}">
              <a16:creationId xmlns:a16="http://schemas.microsoft.com/office/drawing/2014/main" id="{7F3CA1E9-99BA-994D-3A57-12D19663A0A9}"/>
            </a:ext>
          </a:extLst>
        </xdr:cNvPr>
        <xdr:cNvSpPr txBox="1">
          <a:spLocks noChangeArrowheads="1"/>
        </xdr:cNvSpPr>
      </xdr:nvSpPr>
      <xdr:spPr bwMode="auto">
        <a:xfrm>
          <a:off x="3282813" y="2100338"/>
          <a:ext cx="1135132" cy="17793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Work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5</xdr:col>
      <xdr:colOff>218705</xdr:colOff>
      <xdr:row>15</xdr:row>
      <xdr:rowOff>53807</xdr:rowOff>
    </xdr:from>
    <xdr:to>
      <xdr:col>9</xdr:col>
      <xdr:colOff>606327</xdr:colOff>
      <xdr:row>15</xdr:row>
      <xdr:rowOff>53807</xdr:rowOff>
    </xdr:to>
    <xdr:cxnSp macro="">
      <xdr:nvCxnSpPr>
        <xdr:cNvPr id="3146" name="Straight Connector 3145">
          <a:extLst>
            <a:ext uri="{FF2B5EF4-FFF2-40B4-BE49-F238E27FC236}">
              <a16:creationId xmlns:a16="http://schemas.microsoft.com/office/drawing/2014/main" id="{A4043190-8FB9-1B89-0818-CDB4C0C02AD7}"/>
            </a:ext>
          </a:extLst>
        </xdr:cNvPr>
        <xdr:cNvCxnSpPr/>
      </xdr:nvCxnSpPr>
      <xdr:spPr>
        <a:xfrm>
          <a:off x="3255662" y="2952720"/>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415791</xdr:colOff>
      <xdr:row>13</xdr:row>
      <xdr:rowOff>70683</xdr:rowOff>
    </xdr:from>
    <xdr:to>
      <xdr:col>6</xdr:col>
      <xdr:colOff>498065</xdr:colOff>
      <xdr:row>14</xdr:row>
      <xdr:rowOff>111543</xdr:rowOff>
    </xdr:to>
    <xdr:sp macro="" textlink="Model!D46">
      <xdr:nvSpPr>
        <xdr:cNvPr id="3147" name="Text Box 1">
          <a:extLst>
            <a:ext uri="{FF2B5EF4-FFF2-40B4-BE49-F238E27FC236}">
              <a16:creationId xmlns:a16="http://schemas.microsoft.com/office/drawing/2014/main" id="{933081AF-B78A-698C-5553-EAB567189B5B}"/>
            </a:ext>
          </a:extLst>
        </xdr:cNvPr>
        <xdr:cNvSpPr txBox="1">
          <a:spLocks noChangeArrowheads="1"/>
        </xdr:cNvSpPr>
      </xdr:nvSpPr>
      <xdr:spPr bwMode="auto">
        <a:xfrm>
          <a:off x="3452748" y="2583074"/>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48E83032-84A5-4826-844D-FED12C3EF04E}"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11.15</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262838</xdr:colOff>
      <xdr:row>13</xdr:row>
      <xdr:rowOff>110989</xdr:rowOff>
    </xdr:from>
    <xdr:to>
      <xdr:col>5</xdr:col>
      <xdr:colOff>400878</xdr:colOff>
      <xdr:row>14</xdr:row>
      <xdr:rowOff>55773</xdr:rowOff>
    </xdr:to>
    <xdr:sp macro="" textlink="">
      <xdr:nvSpPr>
        <xdr:cNvPr id="3148" name="Isosceles Triangle 3147">
          <a:extLst>
            <a:ext uri="{FF2B5EF4-FFF2-40B4-BE49-F238E27FC236}">
              <a16:creationId xmlns:a16="http://schemas.microsoft.com/office/drawing/2014/main" id="{AB707548-99CB-A610-5AD7-03971B637D76}"/>
            </a:ext>
          </a:extLst>
        </xdr:cNvPr>
        <xdr:cNvSpPr/>
      </xdr:nvSpPr>
      <xdr:spPr>
        <a:xfrm>
          <a:off x="3299795" y="2623380"/>
          <a:ext cx="138040" cy="138045"/>
        </a:xfrm>
        <a:prstGeom prst="triangle">
          <a:avLst/>
        </a:prstGeom>
        <a:solidFill>
          <a:srgbClr val="57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232602</xdr:colOff>
      <xdr:row>14</xdr:row>
      <xdr:rowOff>44042</xdr:rowOff>
    </xdr:from>
    <xdr:to>
      <xdr:col>7</xdr:col>
      <xdr:colOff>331855</xdr:colOff>
      <xdr:row>15</xdr:row>
      <xdr:rowOff>41968</xdr:rowOff>
    </xdr:to>
    <xdr:sp macro="" textlink="Model!D37">
      <xdr:nvSpPr>
        <xdr:cNvPr id="3149" name="Text Box 1">
          <a:extLst>
            <a:ext uri="{FF2B5EF4-FFF2-40B4-BE49-F238E27FC236}">
              <a16:creationId xmlns:a16="http://schemas.microsoft.com/office/drawing/2014/main" id="{A4D157DF-327C-53B8-A4C4-7564A0A89576}"/>
            </a:ext>
          </a:extLst>
        </xdr:cNvPr>
        <xdr:cNvSpPr txBox="1">
          <a:spLocks noChangeArrowheads="1"/>
        </xdr:cNvSpPr>
      </xdr:nvSpPr>
      <xdr:spPr bwMode="auto">
        <a:xfrm>
          <a:off x="3269559" y="2749694"/>
          <a:ext cx="1314035" cy="19118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Unit Produced/Hour</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5</xdr:col>
      <xdr:colOff>151434</xdr:colOff>
      <xdr:row>15</xdr:row>
      <xdr:rowOff>78178</xdr:rowOff>
    </xdr:from>
    <xdr:to>
      <xdr:col>10</xdr:col>
      <xdr:colOff>58468</xdr:colOff>
      <xdr:row>16</xdr:row>
      <xdr:rowOff>131402</xdr:rowOff>
    </xdr:to>
    <xdr:sp macro="" textlink="">
      <xdr:nvSpPr>
        <xdr:cNvPr id="3150" name="TextBox 3149">
          <a:extLst>
            <a:ext uri="{FF2B5EF4-FFF2-40B4-BE49-F238E27FC236}">
              <a16:creationId xmlns:a16="http://schemas.microsoft.com/office/drawing/2014/main" id="{604231F1-7158-6C61-BF1C-EF9B0EDCA73F}"/>
            </a:ext>
          </a:extLst>
        </xdr:cNvPr>
        <xdr:cNvSpPr txBox="1"/>
      </xdr:nvSpPr>
      <xdr:spPr>
        <a:xfrm>
          <a:off x="3188391" y="2977091"/>
          <a:ext cx="2943990" cy="2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Cost Analysis</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5</xdr:col>
      <xdr:colOff>251560</xdr:colOff>
      <xdr:row>16</xdr:row>
      <xdr:rowOff>159954</xdr:rowOff>
    </xdr:from>
    <xdr:to>
      <xdr:col>10</xdr:col>
      <xdr:colOff>31791</xdr:colOff>
      <xdr:row>16</xdr:row>
      <xdr:rowOff>159954</xdr:rowOff>
    </xdr:to>
    <xdr:cxnSp macro="">
      <xdr:nvCxnSpPr>
        <xdr:cNvPr id="3151" name="Straight Connector 3150">
          <a:extLst>
            <a:ext uri="{FF2B5EF4-FFF2-40B4-BE49-F238E27FC236}">
              <a16:creationId xmlns:a16="http://schemas.microsoft.com/office/drawing/2014/main" id="{020435F4-0E98-E2E3-91F6-91E0C0A9B3DF}"/>
            </a:ext>
          </a:extLst>
        </xdr:cNvPr>
        <xdr:cNvCxnSpPr/>
      </xdr:nvCxnSpPr>
      <xdr:spPr>
        <a:xfrm>
          <a:off x="3288517" y="3252128"/>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246959</xdr:colOff>
      <xdr:row>18</xdr:row>
      <xdr:rowOff>99808</xdr:rowOff>
    </xdr:from>
    <xdr:to>
      <xdr:col>7</xdr:col>
      <xdr:colOff>346212</xdr:colOff>
      <xdr:row>19</xdr:row>
      <xdr:rowOff>97734</xdr:rowOff>
    </xdr:to>
    <xdr:sp macro="" textlink="Model!D37">
      <xdr:nvSpPr>
        <xdr:cNvPr id="3152" name="Text Box 1">
          <a:extLst>
            <a:ext uri="{FF2B5EF4-FFF2-40B4-BE49-F238E27FC236}">
              <a16:creationId xmlns:a16="http://schemas.microsoft.com/office/drawing/2014/main" id="{EB6ABF0E-3BB0-0E7F-60B5-88AEB8DD52AB}"/>
            </a:ext>
          </a:extLst>
        </xdr:cNvPr>
        <xdr:cNvSpPr txBox="1">
          <a:spLocks noChangeArrowheads="1"/>
        </xdr:cNvSpPr>
      </xdr:nvSpPr>
      <xdr:spPr bwMode="auto">
        <a:xfrm>
          <a:off x="3283916" y="3578504"/>
          <a:ext cx="1314035" cy="19118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Cost of Production	</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9</xdr:col>
      <xdr:colOff>182223</xdr:colOff>
      <xdr:row>16</xdr:row>
      <xdr:rowOff>168418</xdr:rowOff>
    </xdr:from>
    <xdr:to>
      <xdr:col>10</xdr:col>
      <xdr:colOff>264497</xdr:colOff>
      <xdr:row>18</xdr:row>
      <xdr:rowOff>16017</xdr:rowOff>
    </xdr:to>
    <xdr:sp macro="" textlink="Model!D89">
      <xdr:nvSpPr>
        <xdr:cNvPr id="3153" name="Text Box 1">
          <a:extLst>
            <a:ext uri="{FF2B5EF4-FFF2-40B4-BE49-F238E27FC236}">
              <a16:creationId xmlns:a16="http://schemas.microsoft.com/office/drawing/2014/main" id="{FC1E2C6F-A34B-CDF4-B85E-3F38B725530F}"/>
            </a:ext>
          </a:extLst>
        </xdr:cNvPr>
        <xdr:cNvSpPr txBox="1">
          <a:spLocks noChangeArrowheads="1"/>
        </xdr:cNvSpPr>
      </xdr:nvSpPr>
      <xdr:spPr bwMode="auto">
        <a:xfrm>
          <a:off x="5648745" y="3260592"/>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304C7DEC-9311-4478-83BA-3B89E7F19AB0}" type="TxLink">
            <a:rPr lang="en-US" sz="1400" b="1" i="0" u="none" strike="noStrike" baseline="0">
              <a:solidFill>
                <a:srgbClr val="80ED99"/>
              </a:solidFill>
              <a:latin typeface="Calibri" panose="020F0502020204030204" pitchFamily="34" charset="0"/>
              <a:cs typeface="Calibri" panose="020F0502020204030204" pitchFamily="34" charset="0"/>
            </a:rPr>
            <a:pPr algn="l" rtl="0">
              <a:defRPr sz="1000"/>
            </a:pPr>
            <a:t>₦689</a:t>
          </a:fld>
          <a:endParaRPr lang="en-NG" sz="1400" b="1" i="0" u="none" strike="noStrike" baseline="0">
            <a:solidFill>
              <a:srgbClr val="80ED99"/>
            </a:solidFill>
            <a:latin typeface="Calibri" panose="020F0502020204030204" pitchFamily="34" charset="0"/>
            <a:cs typeface="Calibri" panose="020F0502020204030204" pitchFamily="34" charset="0"/>
          </a:endParaRPr>
        </a:p>
      </xdr:txBody>
    </xdr:sp>
    <xdr:clientData/>
  </xdr:twoCellAnchor>
  <xdr:twoCellAnchor>
    <xdr:from>
      <xdr:col>8</xdr:col>
      <xdr:colOff>606424</xdr:colOff>
      <xdr:row>18</xdr:row>
      <xdr:rowOff>86559</xdr:rowOff>
    </xdr:from>
    <xdr:to>
      <xdr:col>10</xdr:col>
      <xdr:colOff>41964</xdr:colOff>
      <xdr:row>19</xdr:row>
      <xdr:rowOff>97186</xdr:rowOff>
    </xdr:to>
    <xdr:sp macro="" textlink="Model!D37">
      <xdr:nvSpPr>
        <xdr:cNvPr id="3154" name="Text Box 1">
          <a:extLst>
            <a:ext uri="{FF2B5EF4-FFF2-40B4-BE49-F238E27FC236}">
              <a16:creationId xmlns:a16="http://schemas.microsoft.com/office/drawing/2014/main" id="{58E65654-EC36-5C97-F08E-BD97C8793755}"/>
            </a:ext>
          </a:extLst>
        </xdr:cNvPr>
        <xdr:cNvSpPr txBox="1">
          <a:spLocks noChangeArrowheads="1"/>
        </xdr:cNvSpPr>
      </xdr:nvSpPr>
      <xdr:spPr bwMode="auto">
        <a:xfrm>
          <a:off x="5465554" y="3565255"/>
          <a:ext cx="650323" cy="203888"/>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rgbClr val="000000"/>
              </a:solidFill>
              <a:latin typeface="Calibri" panose="020F0502020204030204" pitchFamily="34" charset="0"/>
              <a:cs typeface="Calibri" panose="020F0502020204030204" pitchFamily="34" charset="0"/>
            </a:rPr>
            <a:t>Cost/Unit</a:t>
          </a:r>
          <a:endParaRPr lang="en-NG" sz="11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8</xdr:col>
      <xdr:colOff>594139</xdr:colOff>
      <xdr:row>17</xdr:row>
      <xdr:rowOff>55766</xdr:rowOff>
    </xdr:from>
    <xdr:to>
      <xdr:col>9</xdr:col>
      <xdr:colOff>166203</xdr:colOff>
      <xdr:row>18</xdr:row>
      <xdr:rowOff>549</xdr:rowOff>
    </xdr:to>
    <xdr:sp macro="" textlink="">
      <xdr:nvSpPr>
        <xdr:cNvPr id="3155" name="Flowchart: Merge 3154">
          <a:extLst>
            <a:ext uri="{FF2B5EF4-FFF2-40B4-BE49-F238E27FC236}">
              <a16:creationId xmlns:a16="http://schemas.microsoft.com/office/drawing/2014/main" id="{2289DEC2-40BC-37FD-146D-093CE906C27B}"/>
            </a:ext>
          </a:extLst>
        </xdr:cNvPr>
        <xdr:cNvSpPr/>
      </xdr:nvSpPr>
      <xdr:spPr>
        <a:xfrm>
          <a:off x="5453269" y="3341201"/>
          <a:ext cx="179456" cy="138044"/>
        </a:xfrm>
        <a:prstGeom prst="flowChartMerg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rgbClr val="80ED99"/>
            </a:solidFill>
          </a:endParaRPr>
        </a:p>
      </xdr:txBody>
    </xdr:sp>
    <xdr:clientData/>
  </xdr:twoCellAnchor>
  <xdr:twoCellAnchor>
    <xdr:from>
      <xdr:col>5</xdr:col>
      <xdr:colOff>151436</xdr:colOff>
      <xdr:row>19</xdr:row>
      <xdr:rowOff>133395</xdr:rowOff>
    </xdr:from>
    <xdr:to>
      <xdr:col>10</xdr:col>
      <xdr:colOff>58470</xdr:colOff>
      <xdr:row>20</xdr:row>
      <xdr:rowOff>186620</xdr:rowOff>
    </xdr:to>
    <xdr:sp macro="" textlink="">
      <xdr:nvSpPr>
        <xdr:cNvPr id="3156" name="TextBox 3155">
          <a:extLst>
            <a:ext uri="{FF2B5EF4-FFF2-40B4-BE49-F238E27FC236}">
              <a16:creationId xmlns:a16="http://schemas.microsoft.com/office/drawing/2014/main" id="{D1DA9DEE-80C5-E0F7-8A61-FCE674406586}"/>
            </a:ext>
          </a:extLst>
        </xdr:cNvPr>
        <xdr:cNvSpPr txBox="1"/>
      </xdr:nvSpPr>
      <xdr:spPr>
        <a:xfrm>
          <a:off x="3188393" y="3805352"/>
          <a:ext cx="2943990" cy="2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Quality Control Analysis	</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5</xdr:col>
      <xdr:colOff>223639</xdr:colOff>
      <xdr:row>16</xdr:row>
      <xdr:rowOff>182225</xdr:rowOff>
    </xdr:from>
    <xdr:to>
      <xdr:col>7</xdr:col>
      <xdr:colOff>97738</xdr:colOff>
      <xdr:row>18</xdr:row>
      <xdr:rowOff>14915</xdr:rowOff>
    </xdr:to>
    <xdr:sp macro="" textlink="Model!D54">
      <xdr:nvSpPr>
        <xdr:cNvPr id="3157" name="Text Box 1">
          <a:extLst>
            <a:ext uri="{FF2B5EF4-FFF2-40B4-BE49-F238E27FC236}">
              <a16:creationId xmlns:a16="http://schemas.microsoft.com/office/drawing/2014/main" id="{F0305536-683A-70DC-8DB5-6F300326018E}"/>
            </a:ext>
          </a:extLst>
        </xdr:cNvPr>
        <xdr:cNvSpPr txBox="1">
          <a:spLocks noChangeArrowheads="1"/>
        </xdr:cNvSpPr>
      </xdr:nvSpPr>
      <xdr:spPr bwMode="auto">
        <a:xfrm>
          <a:off x="3260596" y="3274399"/>
          <a:ext cx="1088881" cy="219212"/>
        </a:xfrm>
        <a:prstGeom prst="rect">
          <a:avLst/>
        </a:prstGeom>
        <a:noFill/>
        <a:ln w="9525">
          <a:noFill/>
          <a:miter lim="800000"/>
          <a:headEnd/>
          <a:tailEnd/>
        </a:ln>
      </xdr:spPr>
      <xdr:txBody>
        <a:bodyPr vertOverflow="clip" wrap="square" lIns="27432" tIns="18288" rIns="0" bIns="0" anchor="t" upright="1"/>
        <a:lstStyle/>
        <a:p>
          <a:pPr algn="l" rtl="0">
            <a:defRPr sz="1000"/>
          </a:pPr>
          <a:fld id="{D030105B-AD39-44AD-BC0B-34BFA1C36075}"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₦58,560,000</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242035</xdr:colOff>
      <xdr:row>21</xdr:row>
      <xdr:rowOff>5766</xdr:rowOff>
    </xdr:from>
    <xdr:to>
      <xdr:col>10</xdr:col>
      <xdr:colOff>22266</xdr:colOff>
      <xdr:row>21</xdr:row>
      <xdr:rowOff>5766</xdr:rowOff>
    </xdr:to>
    <xdr:cxnSp macro="">
      <xdr:nvCxnSpPr>
        <xdr:cNvPr id="3158" name="Straight Connector 3157">
          <a:extLst>
            <a:ext uri="{FF2B5EF4-FFF2-40B4-BE49-F238E27FC236}">
              <a16:creationId xmlns:a16="http://schemas.microsoft.com/office/drawing/2014/main" id="{28A92CD0-457D-EE03-BC10-36C33734C38A}"/>
            </a:ext>
          </a:extLst>
        </xdr:cNvPr>
        <xdr:cNvCxnSpPr/>
      </xdr:nvCxnSpPr>
      <xdr:spPr>
        <a:xfrm>
          <a:off x="3278992" y="4064244"/>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259659</xdr:colOff>
      <xdr:row>21</xdr:row>
      <xdr:rowOff>126314</xdr:rowOff>
    </xdr:from>
    <xdr:to>
      <xdr:col>6</xdr:col>
      <xdr:colOff>341933</xdr:colOff>
      <xdr:row>22</xdr:row>
      <xdr:rowOff>167174</xdr:rowOff>
    </xdr:to>
    <xdr:sp macro="" textlink="Model!D62">
      <xdr:nvSpPr>
        <xdr:cNvPr id="3159" name="Text Box 1">
          <a:extLst>
            <a:ext uri="{FF2B5EF4-FFF2-40B4-BE49-F238E27FC236}">
              <a16:creationId xmlns:a16="http://schemas.microsoft.com/office/drawing/2014/main" id="{C4DAFF12-40E1-FD14-D25F-953CEC012D6E}"/>
            </a:ext>
          </a:extLst>
        </xdr:cNvPr>
        <xdr:cNvSpPr txBox="1">
          <a:spLocks noChangeArrowheads="1"/>
        </xdr:cNvSpPr>
      </xdr:nvSpPr>
      <xdr:spPr bwMode="auto">
        <a:xfrm>
          <a:off x="3296616" y="4184792"/>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C443D5AB-3E61-4C49-8C9B-1CB5D67387E4}"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34</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246409</xdr:colOff>
      <xdr:row>20</xdr:row>
      <xdr:rowOff>168280</xdr:rowOff>
    </xdr:from>
    <xdr:to>
      <xdr:col>7</xdr:col>
      <xdr:colOff>166759</xdr:colOff>
      <xdr:row>21</xdr:row>
      <xdr:rowOff>152956</xdr:rowOff>
    </xdr:to>
    <xdr:sp macro="" textlink="Model!D37">
      <xdr:nvSpPr>
        <xdr:cNvPr id="3160" name="Text Box 1">
          <a:extLst>
            <a:ext uri="{FF2B5EF4-FFF2-40B4-BE49-F238E27FC236}">
              <a16:creationId xmlns:a16="http://schemas.microsoft.com/office/drawing/2014/main" id="{D8ECDFFF-5906-F1C2-4C0D-F0CA7165C0F4}"/>
            </a:ext>
          </a:extLst>
        </xdr:cNvPr>
        <xdr:cNvSpPr txBox="1">
          <a:spLocks noChangeArrowheads="1"/>
        </xdr:cNvSpPr>
      </xdr:nvSpPr>
      <xdr:spPr bwMode="auto">
        <a:xfrm>
          <a:off x="3283366" y="4033497"/>
          <a:ext cx="1135132" cy="17793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Count of Employee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5</xdr:col>
      <xdr:colOff>233156</xdr:colOff>
      <xdr:row>22</xdr:row>
      <xdr:rowOff>127416</xdr:rowOff>
    </xdr:from>
    <xdr:to>
      <xdr:col>7</xdr:col>
      <xdr:colOff>153506</xdr:colOff>
      <xdr:row>23</xdr:row>
      <xdr:rowOff>112092</xdr:rowOff>
    </xdr:to>
    <xdr:sp macro="" textlink="Model!D37">
      <xdr:nvSpPr>
        <xdr:cNvPr id="3161" name="Text Box 1">
          <a:extLst>
            <a:ext uri="{FF2B5EF4-FFF2-40B4-BE49-F238E27FC236}">
              <a16:creationId xmlns:a16="http://schemas.microsoft.com/office/drawing/2014/main" id="{5306EB10-7A62-073A-EC30-72F54914B4A3}"/>
            </a:ext>
          </a:extLst>
        </xdr:cNvPr>
        <xdr:cNvSpPr txBox="1">
          <a:spLocks noChangeArrowheads="1"/>
        </xdr:cNvSpPr>
      </xdr:nvSpPr>
      <xdr:spPr bwMode="auto">
        <a:xfrm>
          <a:off x="3270113" y="4379155"/>
          <a:ext cx="1135132" cy="17793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Quality Rate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5</xdr:col>
      <xdr:colOff>206098</xdr:colOff>
      <xdr:row>26</xdr:row>
      <xdr:rowOff>11748</xdr:rowOff>
    </xdr:from>
    <xdr:to>
      <xdr:col>7</xdr:col>
      <xdr:colOff>318051</xdr:colOff>
      <xdr:row>27</xdr:row>
      <xdr:rowOff>14354</xdr:rowOff>
    </xdr:to>
    <xdr:sp macro="" textlink="Model!D37">
      <xdr:nvSpPr>
        <xdr:cNvPr id="3163" name="Text Box 1">
          <a:extLst>
            <a:ext uri="{FF2B5EF4-FFF2-40B4-BE49-F238E27FC236}">
              <a16:creationId xmlns:a16="http://schemas.microsoft.com/office/drawing/2014/main" id="{487685DE-547F-852A-390C-58478405ACA5}"/>
            </a:ext>
          </a:extLst>
        </xdr:cNvPr>
        <xdr:cNvSpPr txBox="1">
          <a:spLocks noChangeArrowheads="1"/>
        </xdr:cNvSpPr>
      </xdr:nvSpPr>
      <xdr:spPr bwMode="auto">
        <a:xfrm>
          <a:off x="3243055" y="5036531"/>
          <a:ext cx="1326735" cy="195866"/>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Training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5</xdr:col>
      <xdr:colOff>228783</xdr:colOff>
      <xdr:row>22</xdr:row>
      <xdr:rowOff>158164</xdr:rowOff>
    </xdr:from>
    <xdr:to>
      <xdr:col>10</xdr:col>
      <xdr:colOff>9014</xdr:colOff>
      <xdr:row>22</xdr:row>
      <xdr:rowOff>158164</xdr:rowOff>
    </xdr:to>
    <xdr:cxnSp macro="">
      <xdr:nvCxnSpPr>
        <xdr:cNvPr id="3164" name="Straight Connector 3163">
          <a:extLst>
            <a:ext uri="{FF2B5EF4-FFF2-40B4-BE49-F238E27FC236}">
              <a16:creationId xmlns:a16="http://schemas.microsoft.com/office/drawing/2014/main" id="{77A3C413-2D47-7691-AA3C-853A5C018C1E}"/>
            </a:ext>
          </a:extLst>
        </xdr:cNvPr>
        <xdr:cNvCxnSpPr/>
      </xdr:nvCxnSpPr>
      <xdr:spPr>
        <a:xfrm>
          <a:off x="3265740" y="4409903"/>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229339</xdr:colOff>
      <xdr:row>26</xdr:row>
      <xdr:rowOff>6866</xdr:rowOff>
    </xdr:from>
    <xdr:to>
      <xdr:col>10</xdr:col>
      <xdr:colOff>9570</xdr:colOff>
      <xdr:row>26</xdr:row>
      <xdr:rowOff>6866</xdr:rowOff>
    </xdr:to>
    <xdr:cxnSp macro="">
      <xdr:nvCxnSpPr>
        <xdr:cNvPr id="3166" name="Straight Connector 3165">
          <a:extLst>
            <a:ext uri="{FF2B5EF4-FFF2-40B4-BE49-F238E27FC236}">
              <a16:creationId xmlns:a16="http://schemas.microsoft.com/office/drawing/2014/main" id="{23936561-8A66-DF0D-1B5F-3FC41D5075C0}"/>
            </a:ext>
          </a:extLst>
        </xdr:cNvPr>
        <xdr:cNvCxnSpPr/>
      </xdr:nvCxnSpPr>
      <xdr:spPr>
        <a:xfrm>
          <a:off x="3266296" y="5031649"/>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191189</xdr:colOff>
      <xdr:row>26</xdr:row>
      <xdr:rowOff>154473</xdr:rowOff>
    </xdr:from>
    <xdr:to>
      <xdr:col>6</xdr:col>
      <xdr:colOff>273463</xdr:colOff>
      <xdr:row>28</xdr:row>
      <xdr:rowOff>2073</xdr:rowOff>
    </xdr:to>
    <xdr:sp macro="" textlink="Model!D80">
      <xdr:nvSpPr>
        <xdr:cNvPr id="3167" name="Text Box 1">
          <a:extLst>
            <a:ext uri="{FF2B5EF4-FFF2-40B4-BE49-F238E27FC236}">
              <a16:creationId xmlns:a16="http://schemas.microsoft.com/office/drawing/2014/main" id="{23391F6E-8193-D923-962E-E414A5F45C3A}"/>
            </a:ext>
          </a:extLst>
        </xdr:cNvPr>
        <xdr:cNvSpPr txBox="1">
          <a:spLocks noChangeArrowheads="1"/>
        </xdr:cNvSpPr>
      </xdr:nvSpPr>
      <xdr:spPr bwMode="auto">
        <a:xfrm>
          <a:off x="3228146" y="5179256"/>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6DBADE6C-DC76-4C11-B8D0-2A3E49639AFE}"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1.18</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221973</xdr:colOff>
      <xdr:row>6</xdr:row>
      <xdr:rowOff>56332</xdr:rowOff>
    </xdr:from>
    <xdr:to>
      <xdr:col>11</xdr:col>
      <xdr:colOff>525670</xdr:colOff>
      <xdr:row>7</xdr:row>
      <xdr:rowOff>166767</xdr:rowOff>
    </xdr:to>
    <xdr:sp macro="" textlink="Model!D27">
      <xdr:nvSpPr>
        <xdr:cNvPr id="3172" name="Text Box 1">
          <a:extLst>
            <a:ext uri="{FF2B5EF4-FFF2-40B4-BE49-F238E27FC236}">
              <a16:creationId xmlns:a16="http://schemas.microsoft.com/office/drawing/2014/main" id="{9107B20A-F9D1-8ADE-6B24-121EE4432D07}"/>
            </a:ext>
          </a:extLst>
        </xdr:cNvPr>
        <xdr:cNvSpPr txBox="1">
          <a:spLocks noChangeArrowheads="1"/>
        </xdr:cNvSpPr>
      </xdr:nvSpPr>
      <xdr:spPr bwMode="auto">
        <a:xfrm>
          <a:off x="6295886" y="1215897"/>
          <a:ext cx="911088" cy="303696"/>
        </a:xfrm>
        <a:prstGeom prst="rect">
          <a:avLst/>
        </a:prstGeom>
        <a:noFill/>
        <a:ln w="9525">
          <a:noFill/>
          <a:miter lim="800000"/>
          <a:headEnd/>
          <a:tailEnd/>
        </a:ln>
      </xdr:spPr>
      <xdr:txBody>
        <a:bodyPr vertOverflow="clip" wrap="square" lIns="27432" tIns="18288" rIns="0" bIns="0" anchor="t" upright="1"/>
        <a:lstStyle/>
        <a:p>
          <a:pPr algn="l" rtl="0">
            <a:defRPr sz="1000"/>
          </a:pPr>
          <a:fld id="{A8D9823E-119F-42D0-8B4C-20233E0E437A}" type="TxLink">
            <a:rPr lang="en-US" sz="2000" b="1" i="0" u="none" strike="noStrike" baseline="0">
              <a:solidFill>
                <a:srgbClr val="000000"/>
              </a:solidFill>
              <a:latin typeface="Calibri" panose="020F0502020204030204" pitchFamily="34" charset="0"/>
              <a:cs typeface="Calibri" panose="020F0502020204030204" pitchFamily="34" charset="0"/>
            </a:rPr>
            <a:pPr algn="l" rtl="0">
              <a:defRPr sz="1000"/>
            </a:pPr>
            <a:t>101,403</a:t>
          </a:fld>
          <a:endParaRPr lang="en-NG" sz="20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250134</xdr:colOff>
      <xdr:row>7</xdr:row>
      <xdr:rowOff>139710</xdr:rowOff>
    </xdr:from>
    <xdr:to>
      <xdr:col>11</xdr:col>
      <xdr:colOff>332408</xdr:colOff>
      <xdr:row>8</xdr:row>
      <xdr:rowOff>180570</xdr:rowOff>
    </xdr:to>
    <xdr:sp macro="" textlink="Model!E27">
      <xdr:nvSpPr>
        <xdr:cNvPr id="3173" name="Text Box 1">
          <a:extLst>
            <a:ext uri="{FF2B5EF4-FFF2-40B4-BE49-F238E27FC236}">
              <a16:creationId xmlns:a16="http://schemas.microsoft.com/office/drawing/2014/main" id="{8D804459-9129-3FB8-89AF-9FCD00744D4E}"/>
            </a:ext>
          </a:extLst>
        </xdr:cNvPr>
        <xdr:cNvSpPr txBox="1">
          <a:spLocks noChangeArrowheads="1"/>
        </xdr:cNvSpPr>
      </xdr:nvSpPr>
      <xdr:spPr bwMode="auto">
        <a:xfrm>
          <a:off x="6324047" y="1492536"/>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60757962-8906-4746-B28B-AD1F687031EF}"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35.56%</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14</xdr:col>
      <xdr:colOff>27193</xdr:colOff>
      <xdr:row>18</xdr:row>
      <xdr:rowOff>87111</xdr:rowOff>
    </xdr:from>
    <xdr:to>
      <xdr:col>15</xdr:col>
      <xdr:colOff>70124</xdr:colOff>
      <xdr:row>19</xdr:row>
      <xdr:rowOff>97738</xdr:rowOff>
    </xdr:to>
    <xdr:sp macro="" textlink="Model!D37">
      <xdr:nvSpPr>
        <xdr:cNvPr id="3187" name="Text Box 1">
          <a:extLst>
            <a:ext uri="{FF2B5EF4-FFF2-40B4-BE49-F238E27FC236}">
              <a16:creationId xmlns:a16="http://schemas.microsoft.com/office/drawing/2014/main" id="{F7BB8740-5B4B-9A24-C60C-C70D88F9FFE3}"/>
            </a:ext>
          </a:extLst>
        </xdr:cNvPr>
        <xdr:cNvSpPr txBox="1">
          <a:spLocks noChangeArrowheads="1"/>
        </xdr:cNvSpPr>
      </xdr:nvSpPr>
      <xdr:spPr bwMode="auto">
        <a:xfrm>
          <a:off x="8530671" y="3565807"/>
          <a:ext cx="650323" cy="203888"/>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rgbClr val="000000"/>
              </a:solidFill>
              <a:latin typeface="Calibri" panose="020F0502020204030204" pitchFamily="34" charset="0"/>
              <a:cs typeface="Calibri" panose="020F0502020204030204" pitchFamily="34" charset="0"/>
            </a:rPr>
            <a:t>Cost/Unit</a:t>
          </a:r>
          <a:endParaRPr lang="en-NG" sz="11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287820</xdr:colOff>
      <xdr:row>21</xdr:row>
      <xdr:rowOff>126866</xdr:rowOff>
    </xdr:from>
    <xdr:to>
      <xdr:col>11</xdr:col>
      <xdr:colOff>370094</xdr:colOff>
      <xdr:row>22</xdr:row>
      <xdr:rowOff>167726</xdr:rowOff>
    </xdr:to>
    <xdr:sp macro="" textlink="Model!D61">
      <xdr:nvSpPr>
        <xdr:cNvPr id="3192" name="Text Box 1">
          <a:extLst>
            <a:ext uri="{FF2B5EF4-FFF2-40B4-BE49-F238E27FC236}">
              <a16:creationId xmlns:a16="http://schemas.microsoft.com/office/drawing/2014/main" id="{D2726D0B-C048-CCE2-DA24-396C42B23884}"/>
            </a:ext>
          </a:extLst>
        </xdr:cNvPr>
        <xdr:cNvSpPr txBox="1">
          <a:spLocks noChangeArrowheads="1"/>
        </xdr:cNvSpPr>
      </xdr:nvSpPr>
      <xdr:spPr bwMode="auto">
        <a:xfrm>
          <a:off x="6361733" y="4185344"/>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5DB7AE2F-B434-4E5E-9665-4AD322B91C3A}"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39</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460105</xdr:colOff>
      <xdr:row>3</xdr:row>
      <xdr:rowOff>29265</xdr:rowOff>
    </xdr:from>
    <xdr:to>
      <xdr:col>20</xdr:col>
      <xdr:colOff>538370</xdr:colOff>
      <xdr:row>29</xdr:row>
      <xdr:rowOff>96630</xdr:rowOff>
    </xdr:to>
    <xdr:sp macro="" textlink="">
      <xdr:nvSpPr>
        <xdr:cNvPr id="3201" name="Rectangle 3200">
          <a:extLst>
            <a:ext uri="{FF2B5EF4-FFF2-40B4-BE49-F238E27FC236}">
              <a16:creationId xmlns:a16="http://schemas.microsoft.com/office/drawing/2014/main" id="{F38F8C2E-1364-A41D-D92D-7E52CA003330}"/>
            </a:ext>
          </a:extLst>
        </xdr:cNvPr>
        <xdr:cNvSpPr/>
      </xdr:nvSpPr>
      <xdr:spPr>
        <a:xfrm>
          <a:off x="9570975" y="609048"/>
          <a:ext cx="3115221" cy="509214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15</xdr:col>
      <xdr:colOff>551892</xdr:colOff>
      <xdr:row>3</xdr:row>
      <xdr:rowOff>86208</xdr:rowOff>
    </xdr:from>
    <xdr:to>
      <xdr:col>20</xdr:col>
      <xdr:colOff>479154</xdr:colOff>
      <xdr:row>5</xdr:row>
      <xdr:rowOff>767</xdr:rowOff>
    </xdr:to>
    <xdr:sp macro="" textlink="">
      <xdr:nvSpPr>
        <xdr:cNvPr id="3202" name="TextBox 3201">
          <a:extLst>
            <a:ext uri="{FF2B5EF4-FFF2-40B4-BE49-F238E27FC236}">
              <a16:creationId xmlns:a16="http://schemas.microsoft.com/office/drawing/2014/main" id="{A1DC50A4-0378-C39D-3AD3-6C610FCC4A28}"/>
            </a:ext>
          </a:extLst>
        </xdr:cNvPr>
        <xdr:cNvSpPr txBox="1"/>
      </xdr:nvSpPr>
      <xdr:spPr>
        <a:xfrm>
          <a:off x="9662762" y="665991"/>
          <a:ext cx="2964218" cy="30108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Gill Sans MT" panose="020B0502020104020203" pitchFamily="34" charset="0"/>
              <a:cs typeface="Calibri" panose="020F0502020204030204" pitchFamily="34" charset="0"/>
            </a:rPr>
            <a:t>Oil</a:t>
          </a:r>
          <a:r>
            <a:rPr lang="en-US" sz="1600" b="1" baseline="0">
              <a:latin typeface="Gill Sans MT" panose="020B0502020104020203" pitchFamily="34" charset="0"/>
              <a:cs typeface="Calibri" panose="020F0502020204030204" pitchFamily="34" charset="0"/>
            </a:rPr>
            <a:t> Rig 4</a:t>
          </a:r>
          <a:endParaRPr lang="en-NG" sz="1600" b="1">
            <a:latin typeface="Gill Sans MT" panose="020B0502020104020203" pitchFamily="34" charset="0"/>
            <a:cs typeface="Calibri" panose="020F0502020204030204" pitchFamily="34" charset="0"/>
          </a:endParaRPr>
        </a:p>
      </xdr:txBody>
    </xdr:sp>
    <xdr:clientData/>
  </xdr:twoCellAnchor>
  <xdr:twoCellAnchor>
    <xdr:from>
      <xdr:col>15</xdr:col>
      <xdr:colOff>479971</xdr:colOff>
      <xdr:row>5</xdr:row>
      <xdr:rowOff>37321</xdr:rowOff>
    </xdr:from>
    <xdr:to>
      <xdr:col>20</xdr:col>
      <xdr:colOff>498432</xdr:colOff>
      <xdr:row>6</xdr:row>
      <xdr:rowOff>89818</xdr:rowOff>
    </xdr:to>
    <xdr:sp macro="" textlink="">
      <xdr:nvSpPr>
        <xdr:cNvPr id="3203" name="TextBox 3202">
          <a:extLst>
            <a:ext uri="{FF2B5EF4-FFF2-40B4-BE49-F238E27FC236}">
              <a16:creationId xmlns:a16="http://schemas.microsoft.com/office/drawing/2014/main" id="{E741DDE0-5072-4884-6F65-9686BC3CBAD8}"/>
            </a:ext>
          </a:extLst>
        </xdr:cNvPr>
        <xdr:cNvSpPr txBox="1"/>
      </xdr:nvSpPr>
      <xdr:spPr>
        <a:xfrm>
          <a:off x="9590841" y="1003625"/>
          <a:ext cx="3055417" cy="24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Production Analysis</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15</xdr:col>
      <xdr:colOff>536706</xdr:colOff>
      <xdr:row>6</xdr:row>
      <xdr:rowOff>70689</xdr:rowOff>
    </xdr:from>
    <xdr:to>
      <xdr:col>17</xdr:col>
      <xdr:colOff>267496</xdr:colOff>
      <xdr:row>7</xdr:row>
      <xdr:rowOff>180228</xdr:rowOff>
    </xdr:to>
    <xdr:sp macro="" textlink="Model!$D$30">
      <xdr:nvSpPr>
        <xdr:cNvPr id="3205" name="Text Box 1">
          <a:extLst>
            <a:ext uri="{FF2B5EF4-FFF2-40B4-BE49-F238E27FC236}">
              <a16:creationId xmlns:a16="http://schemas.microsoft.com/office/drawing/2014/main" id="{BE15731C-9DE8-57F1-4CCD-0D86A4A676AE}"/>
            </a:ext>
          </a:extLst>
        </xdr:cNvPr>
        <xdr:cNvSpPr txBox="1">
          <a:spLocks noChangeArrowheads="1"/>
        </xdr:cNvSpPr>
      </xdr:nvSpPr>
      <xdr:spPr bwMode="auto">
        <a:xfrm>
          <a:off x="9647576" y="1230254"/>
          <a:ext cx="945572" cy="302800"/>
        </a:xfrm>
        <a:prstGeom prst="rect">
          <a:avLst/>
        </a:prstGeom>
        <a:noFill/>
        <a:ln w="9525">
          <a:noFill/>
          <a:miter lim="800000"/>
          <a:headEnd/>
          <a:tailEnd/>
        </a:ln>
      </xdr:spPr>
      <xdr:txBody>
        <a:bodyPr vertOverflow="clip" wrap="square" lIns="27432" tIns="18288" rIns="0" bIns="0" anchor="t" upright="1"/>
        <a:lstStyle/>
        <a:p>
          <a:pPr algn="l" rtl="0">
            <a:defRPr sz="1000"/>
          </a:pPr>
          <a:fld id="{799429D1-BAC9-4BFC-B27D-3E80256F6CB5}" type="TxLink">
            <a:rPr lang="en-US" sz="2000" b="1" i="0" u="none" strike="noStrike" baseline="0">
              <a:solidFill>
                <a:srgbClr val="000000"/>
              </a:solidFill>
              <a:latin typeface="Calibri" panose="020F0502020204030204" pitchFamily="34" charset="0"/>
              <a:cs typeface="Calibri" panose="020F0502020204030204" pitchFamily="34" charset="0"/>
            </a:rPr>
            <a:pPr algn="l" rtl="0">
              <a:defRPr sz="1000"/>
            </a:pPr>
            <a:t>43,990</a:t>
          </a:fld>
          <a:endParaRPr lang="en-NG" sz="20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564867</xdr:colOff>
      <xdr:row>7</xdr:row>
      <xdr:rowOff>154068</xdr:rowOff>
    </xdr:from>
    <xdr:to>
      <xdr:col>17</xdr:col>
      <xdr:colOff>65853</xdr:colOff>
      <xdr:row>9</xdr:row>
      <xdr:rowOff>976</xdr:rowOff>
    </xdr:to>
    <xdr:sp macro="" textlink="Model!$E$30">
      <xdr:nvSpPr>
        <xdr:cNvPr id="3206" name="Text Box 1">
          <a:extLst>
            <a:ext uri="{FF2B5EF4-FFF2-40B4-BE49-F238E27FC236}">
              <a16:creationId xmlns:a16="http://schemas.microsoft.com/office/drawing/2014/main" id="{6EB1E5D1-828F-CB9B-1B28-84F9555995F8}"/>
            </a:ext>
          </a:extLst>
        </xdr:cNvPr>
        <xdr:cNvSpPr txBox="1">
          <a:spLocks noChangeArrowheads="1"/>
        </xdr:cNvSpPr>
      </xdr:nvSpPr>
      <xdr:spPr bwMode="auto">
        <a:xfrm>
          <a:off x="9675737" y="1506894"/>
          <a:ext cx="715768" cy="233430"/>
        </a:xfrm>
        <a:prstGeom prst="rect">
          <a:avLst/>
        </a:prstGeom>
        <a:noFill/>
        <a:ln w="9525">
          <a:noFill/>
          <a:miter lim="800000"/>
          <a:headEnd/>
          <a:tailEnd/>
        </a:ln>
      </xdr:spPr>
      <xdr:txBody>
        <a:bodyPr vertOverflow="clip" wrap="square" lIns="27432" tIns="18288" rIns="0" bIns="0" anchor="t" upright="1"/>
        <a:lstStyle/>
        <a:p>
          <a:pPr algn="l" rtl="0">
            <a:defRPr sz="1000"/>
          </a:pPr>
          <a:fld id="{A86D5F50-17CA-4053-96FF-019D0782F3C3}"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15.43%</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566293</xdr:colOff>
      <xdr:row>6</xdr:row>
      <xdr:rowOff>91498</xdr:rowOff>
    </xdr:from>
    <xdr:to>
      <xdr:col>20</xdr:col>
      <xdr:colOff>453152</xdr:colOff>
      <xdr:row>6</xdr:row>
      <xdr:rowOff>91498</xdr:rowOff>
    </xdr:to>
    <xdr:cxnSp macro="">
      <xdr:nvCxnSpPr>
        <xdr:cNvPr id="3207" name="Straight Connector 3206">
          <a:extLst>
            <a:ext uri="{FF2B5EF4-FFF2-40B4-BE49-F238E27FC236}">
              <a16:creationId xmlns:a16="http://schemas.microsoft.com/office/drawing/2014/main" id="{FA091277-E294-B225-A571-15E1F59535FA}"/>
            </a:ext>
          </a:extLst>
        </xdr:cNvPr>
        <xdr:cNvCxnSpPr/>
      </xdr:nvCxnSpPr>
      <xdr:spPr>
        <a:xfrm>
          <a:off x="9677163" y="1251063"/>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561047</xdr:colOff>
      <xdr:row>10</xdr:row>
      <xdr:rowOff>26755</xdr:rowOff>
    </xdr:from>
    <xdr:to>
      <xdr:col>20</xdr:col>
      <xdr:colOff>447906</xdr:colOff>
      <xdr:row>10</xdr:row>
      <xdr:rowOff>26755</xdr:rowOff>
    </xdr:to>
    <xdr:cxnSp macro="">
      <xdr:nvCxnSpPr>
        <xdr:cNvPr id="3208" name="Straight Connector 3207">
          <a:extLst>
            <a:ext uri="{FF2B5EF4-FFF2-40B4-BE49-F238E27FC236}">
              <a16:creationId xmlns:a16="http://schemas.microsoft.com/office/drawing/2014/main" id="{FFDBB209-55BA-3F1B-6D07-F1A218580CE5}"/>
            </a:ext>
          </a:extLst>
        </xdr:cNvPr>
        <xdr:cNvCxnSpPr/>
      </xdr:nvCxnSpPr>
      <xdr:spPr>
        <a:xfrm>
          <a:off x="9671917" y="1959364"/>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570572</xdr:colOff>
      <xdr:row>11</xdr:row>
      <xdr:rowOff>185776</xdr:rowOff>
    </xdr:from>
    <xdr:to>
      <xdr:col>20</xdr:col>
      <xdr:colOff>457431</xdr:colOff>
      <xdr:row>11</xdr:row>
      <xdr:rowOff>185776</xdr:rowOff>
    </xdr:to>
    <xdr:cxnSp macro="">
      <xdr:nvCxnSpPr>
        <xdr:cNvPr id="3209" name="Straight Connector 3208">
          <a:extLst>
            <a:ext uri="{FF2B5EF4-FFF2-40B4-BE49-F238E27FC236}">
              <a16:creationId xmlns:a16="http://schemas.microsoft.com/office/drawing/2014/main" id="{E6C02C14-75FE-AE4C-C6B3-AC1DB253F718}"/>
            </a:ext>
          </a:extLst>
        </xdr:cNvPr>
        <xdr:cNvCxnSpPr/>
      </xdr:nvCxnSpPr>
      <xdr:spPr>
        <a:xfrm>
          <a:off x="9681442" y="2311646"/>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574392</xdr:colOff>
      <xdr:row>10</xdr:row>
      <xdr:rowOff>16434</xdr:rowOff>
    </xdr:from>
    <xdr:to>
      <xdr:col>17</xdr:col>
      <xdr:colOff>75378</xdr:colOff>
      <xdr:row>11</xdr:row>
      <xdr:rowOff>56603</xdr:rowOff>
    </xdr:to>
    <xdr:sp macro="" textlink="Model!$D$40">
      <xdr:nvSpPr>
        <xdr:cNvPr id="3210" name="Text Box 1">
          <a:extLst>
            <a:ext uri="{FF2B5EF4-FFF2-40B4-BE49-F238E27FC236}">
              <a16:creationId xmlns:a16="http://schemas.microsoft.com/office/drawing/2014/main" id="{BED4A27C-B7E5-2833-8351-41B1AAF65677}"/>
            </a:ext>
          </a:extLst>
        </xdr:cNvPr>
        <xdr:cNvSpPr txBox="1">
          <a:spLocks noChangeArrowheads="1"/>
        </xdr:cNvSpPr>
      </xdr:nvSpPr>
      <xdr:spPr bwMode="auto">
        <a:xfrm>
          <a:off x="9685262" y="1949043"/>
          <a:ext cx="715768" cy="233430"/>
        </a:xfrm>
        <a:prstGeom prst="rect">
          <a:avLst/>
        </a:prstGeom>
        <a:noFill/>
        <a:ln w="9525">
          <a:noFill/>
          <a:miter lim="800000"/>
          <a:headEnd/>
          <a:tailEnd/>
        </a:ln>
      </xdr:spPr>
      <xdr:txBody>
        <a:bodyPr vertOverflow="clip" wrap="square" lIns="27432" tIns="18288" rIns="0" bIns="0" anchor="t" upright="1"/>
        <a:lstStyle/>
        <a:p>
          <a:pPr algn="l" rtl="0">
            <a:defRPr sz="1000"/>
          </a:pPr>
          <a:fld id="{0EADAC70-5595-42E2-8282-7E9B34BA9E19}"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49.85</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588750</xdr:colOff>
      <xdr:row>10</xdr:row>
      <xdr:rowOff>182639</xdr:rowOff>
    </xdr:from>
    <xdr:to>
      <xdr:col>17</xdr:col>
      <xdr:colOff>552064</xdr:colOff>
      <xdr:row>11</xdr:row>
      <xdr:rowOff>166790</xdr:rowOff>
    </xdr:to>
    <xdr:sp macro="" textlink="Model!D37">
      <xdr:nvSpPr>
        <xdr:cNvPr id="3211" name="Text Box 1">
          <a:extLst>
            <a:ext uri="{FF2B5EF4-FFF2-40B4-BE49-F238E27FC236}">
              <a16:creationId xmlns:a16="http://schemas.microsoft.com/office/drawing/2014/main" id="{04FFEC12-A114-ED5E-A531-4E08BE021CBE}"/>
            </a:ext>
          </a:extLst>
        </xdr:cNvPr>
        <xdr:cNvSpPr txBox="1">
          <a:spLocks noChangeArrowheads="1"/>
        </xdr:cNvSpPr>
      </xdr:nvSpPr>
      <xdr:spPr bwMode="auto">
        <a:xfrm>
          <a:off x="9699620" y="2115248"/>
          <a:ext cx="1178096" cy="177412"/>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Work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561599</xdr:colOff>
      <xdr:row>15</xdr:row>
      <xdr:rowOff>68716</xdr:rowOff>
    </xdr:from>
    <xdr:to>
      <xdr:col>20</xdr:col>
      <xdr:colOff>448458</xdr:colOff>
      <xdr:row>15</xdr:row>
      <xdr:rowOff>68716</xdr:rowOff>
    </xdr:to>
    <xdr:cxnSp macro="">
      <xdr:nvCxnSpPr>
        <xdr:cNvPr id="3212" name="Straight Connector 3211">
          <a:extLst>
            <a:ext uri="{FF2B5EF4-FFF2-40B4-BE49-F238E27FC236}">
              <a16:creationId xmlns:a16="http://schemas.microsoft.com/office/drawing/2014/main" id="{63826C79-2C68-638E-3A2D-CDFC81BFCE3F}"/>
            </a:ext>
          </a:extLst>
        </xdr:cNvPr>
        <xdr:cNvCxnSpPr/>
      </xdr:nvCxnSpPr>
      <xdr:spPr>
        <a:xfrm>
          <a:off x="9672469" y="2967629"/>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151294</xdr:colOff>
      <xdr:row>13</xdr:row>
      <xdr:rowOff>85593</xdr:rowOff>
    </xdr:from>
    <xdr:to>
      <xdr:col>17</xdr:col>
      <xdr:colOff>259671</xdr:colOff>
      <xdr:row>14</xdr:row>
      <xdr:rowOff>125762</xdr:rowOff>
    </xdr:to>
    <xdr:sp macro="" textlink="Model!$D$48">
      <xdr:nvSpPr>
        <xdr:cNvPr id="3213" name="Text Box 1">
          <a:extLst>
            <a:ext uri="{FF2B5EF4-FFF2-40B4-BE49-F238E27FC236}">
              <a16:creationId xmlns:a16="http://schemas.microsoft.com/office/drawing/2014/main" id="{723D7485-596E-4144-7FFD-0F21A8FE03AE}"/>
            </a:ext>
          </a:extLst>
        </xdr:cNvPr>
        <xdr:cNvSpPr txBox="1">
          <a:spLocks noChangeArrowheads="1"/>
        </xdr:cNvSpPr>
      </xdr:nvSpPr>
      <xdr:spPr bwMode="auto">
        <a:xfrm>
          <a:off x="9869555" y="2597984"/>
          <a:ext cx="715768" cy="233430"/>
        </a:xfrm>
        <a:prstGeom prst="rect">
          <a:avLst/>
        </a:prstGeom>
        <a:noFill/>
        <a:ln w="9525">
          <a:noFill/>
          <a:miter lim="800000"/>
          <a:headEnd/>
          <a:tailEnd/>
        </a:ln>
      </xdr:spPr>
      <xdr:txBody>
        <a:bodyPr vertOverflow="clip" wrap="square" lIns="27432" tIns="18288" rIns="0" bIns="0" anchor="t" upright="1"/>
        <a:lstStyle/>
        <a:p>
          <a:pPr algn="l" rtl="0">
            <a:defRPr sz="1000"/>
          </a:pPr>
          <a:fld id="{200B9F45-4C90-41FD-80D7-70FD992E7460}"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11.03</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605731</xdr:colOff>
      <xdr:row>13</xdr:row>
      <xdr:rowOff>125899</xdr:rowOff>
    </xdr:from>
    <xdr:to>
      <xdr:col>16</xdr:col>
      <xdr:colOff>141605</xdr:colOff>
      <xdr:row>14</xdr:row>
      <xdr:rowOff>70276</xdr:rowOff>
    </xdr:to>
    <xdr:sp macro="" textlink="">
      <xdr:nvSpPr>
        <xdr:cNvPr id="3214" name="Isosceles Triangle 3213">
          <a:extLst>
            <a:ext uri="{FF2B5EF4-FFF2-40B4-BE49-F238E27FC236}">
              <a16:creationId xmlns:a16="http://schemas.microsoft.com/office/drawing/2014/main" id="{A31713D9-EC9E-91A4-0BDB-463919977910}"/>
            </a:ext>
          </a:extLst>
        </xdr:cNvPr>
        <xdr:cNvSpPr/>
      </xdr:nvSpPr>
      <xdr:spPr>
        <a:xfrm>
          <a:off x="9716601" y="2638290"/>
          <a:ext cx="143265" cy="137638"/>
        </a:xfrm>
        <a:prstGeom prst="triangle">
          <a:avLst/>
        </a:prstGeom>
        <a:solidFill>
          <a:srgbClr val="57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575496</xdr:colOff>
      <xdr:row>14</xdr:row>
      <xdr:rowOff>58951</xdr:rowOff>
    </xdr:from>
    <xdr:to>
      <xdr:col>18</xdr:col>
      <xdr:colOff>117093</xdr:colOff>
      <xdr:row>15</xdr:row>
      <xdr:rowOff>56313</xdr:rowOff>
    </xdr:to>
    <xdr:sp macro="" textlink="Model!D37">
      <xdr:nvSpPr>
        <xdr:cNvPr id="3215" name="Text Box 1">
          <a:extLst>
            <a:ext uri="{FF2B5EF4-FFF2-40B4-BE49-F238E27FC236}">
              <a16:creationId xmlns:a16="http://schemas.microsoft.com/office/drawing/2014/main" id="{C538CC6E-178C-3FC2-E43F-8883EF5AFB9F}"/>
            </a:ext>
          </a:extLst>
        </xdr:cNvPr>
        <xdr:cNvSpPr txBox="1">
          <a:spLocks noChangeArrowheads="1"/>
        </xdr:cNvSpPr>
      </xdr:nvSpPr>
      <xdr:spPr bwMode="auto">
        <a:xfrm>
          <a:off x="9686366" y="2764603"/>
          <a:ext cx="1363770" cy="190623"/>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Unit Produced/Hour</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494327</xdr:colOff>
      <xdr:row>15</xdr:row>
      <xdr:rowOff>93088</xdr:rowOff>
    </xdr:from>
    <xdr:to>
      <xdr:col>20</xdr:col>
      <xdr:colOff>512788</xdr:colOff>
      <xdr:row>16</xdr:row>
      <xdr:rowOff>145585</xdr:rowOff>
    </xdr:to>
    <xdr:sp macro="" textlink="">
      <xdr:nvSpPr>
        <xdr:cNvPr id="3216" name="TextBox 3215">
          <a:extLst>
            <a:ext uri="{FF2B5EF4-FFF2-40B4-BE49-F238E27FC236}">
              <a16:creationId xmlns:a16="http://schemas.microsoft.com/office/drawing/2014/main" id="{65BDBC66-B7C9-A097-DEBE-E688E1FB4131}"/>
            </a:ext>
          </a:extLst>
        </xdr:cNvPr>
        <xdr:cNvSpPr txBox="1"/>
      </xdr:nvSpPr>
      <xdr:spPr>
        <a:xfrm>
          <a:off x="9605197" y="2992001"/>
          <a:ext cx="3055417" cy="24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Cost Analysis</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15</xdr:col>
      <xdr:colOff>594454</xdr:colOff>
      <xdr:row>16</xdr:row>
      <xdr:rowOff>174863</xdr:rowOff>
    </xdr:from>
    <xdr:to>
      <xdr:col>20</xdr:col>
      <xdr:colOff>481313</xdr:colOff>
      <xdr:row>16</xdr:row>
      <xdr:rowOff>174863</xdr:rowOff>
    </xdr:to>
    <xdr:cxnSp macro="">
      <xdr:nvCxnSpPr>
        <xdr:cNvPr id="3217" name="Straight Connector 3216">
          <a:extLst>
            <a:ext uri="{FF2B5EF4-FFF2-40B4-BE49-F238E27FC236}">
              <a16:creationId xmlns:a16="http://schemas.microsoft.com/office/drawing/2014/main" id="{8A73FA83-309A-2894-A3B8-88746CB8D338}"/>
            </a:ext>
          </a:extLst>
        </xdr:cNvPr>
        <xdr:cNvCxnSpPr/>
      </xdr:nvCxnSpPr>
      <xdr:spPr>
        <a:xfrm>
          <a:off x="9705324" y="3267037"/>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589853</xdr:colOff>
      <xdr:row>18</xdr:row>
      <xdr:rowOff>114717</xdr:rowOff>
    </xdr:from>
    <xdr:to>
      <xdr:col>18</xdr:col>
      <xdr:colOff>131450</xdr:colOff>
      <xdr:row>19</xdr:row>
      <xdr:rowOff>112079</xdr:rowOff>
    </xdr:to>
    <xdr:sp macro="" textlink="Model!D37">
      <xdr:nvSpPr>
        <xdr:cNvPr id="3218" name="Text Box 1">
          <a:extLst>
            <a:ext uri="{FF2B5EF4-FFF2-40B4-BE49-F238E27FC236}">
              <a16:creationId xmlns:a16="http://schemas.microsoft.com/office/drawing/2014/main" id="{9F0E6687-D276-E81E-CAA8-0D829E0424EB}"/>
            </a:ext>
          </a:extLst>
        </xdr:cNvPr>
        <xdr:cNvSpPr txBox="1">
          <a:spLocks noChangeArrowheads="1"/>
        </xdr:cNvSpPr>
      </xdr:nvSpPr>
      <xdr:spPr bwMode="auto">
        <a:xfrm>
          <a:off x="9700723" y="3593413"/>
          <a:ext cx="1363770" cy="190623"/>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Cost of Production	</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19</xdr:col>
      <xdr:colOff>525117</xdr:colOff>
      <xdr:row>16</xdr:row>
      <xdr:rowOff>183328</xdr:rowOff>
    </xdr:from>
    <xdr:to>
      <xdr:col>21</xdr:col>
      <xdr:colOff>0</xdr:colOff>
      <xdr:row>18</xdr:row>
      <xdr:rowOff>30236</xdr:rowOff>
    </xdr:to>
    <xdr:sp macro="" textlink="Model!$D$91">
      <xdr:nvSpPr>
        <xdr:cNvPr id="3219" name="Text Box 1">
          <a:extLst>
            <a:ext uri="{FF2B5EF4-FFF2-40B4-BE49-F238E27FC236}">
              <a16:creationId xmlns:a16="http://schemas.microsoft.com/office/drawing/2014/main" id="{9B1EC0B8-508A-A1AE-4E00-6D37A4B06CA5}"/>
            </a:ext>
          </a:extLst>
        </xdr:cNvPr>
        <xdr:cNvSpPr txBox="1">
          <a:spLocks noChangeArrowheads="1"/>
        </xdr:cNvSpPr>
      </xdr:nvSpPr>
      <xdr:spPr bwMode="auto">
        <a:xfrm>
          <a:off x="12065552" y="3275502"/>
          <a:ext cx="689665" cy="233430"/>
        </a:xfrm>
        <a:prstGeom prst="rect">
          <a:avLst/>
        </a:prstGeom>
        <a:noFill/>
        <a:ln w="9525">
          <a:noFill/>
          <a:miter lim="800000"/>
          <a:headEnd/>
          <a:tailEnd/>
        </a:ln>
      </xdr:spPr>
      <xdr:txBody>
        <a:bodyPr vertOverflow="clip" wrap="square" lIns="27432" tIns="18288" rIns="0" bIns="0" anchor="t" upright="1"/>
        <a:lstStyle/>
        <a:p>
          <a:pPr algn="l" rtl="0">
            <a:defRPr sz="1000"/>
          </a:pPr>
          <a:fld id="{7C32427C-B44F-45D8-943B-623EAC206A29}" type="TxLink">
            <a:rPr lang="en-US" sz="1400" b="1" i="0" u="none" strike="noStrike" baseline="0">
              <a:solidFill>
                <a:srgbClr val="92D050"/>
              </a:solidFill>
              <a:latin typeface="Calibri" panose="020F0502020204030204" pitchFamily="34" charset="0"/>
              <a:cs typeface="Calibri" panose="020F0502020204030204" pitchFamily="34" charset="0"/>
            </a:rPr>
            <a:pPr algn="l" rtl="0">
              <a:defRPr sz="1000"/>
            </a:pPr>
            <a:t>₦910</a:t>
          </a:fld>
          <a:endParaRPr lang="en-NG" sz="1400" b="1" i="0" u="none" strike="noStrike" baseline="0">
            <a:solidFill>
              <a:srgbClr val="92D050"/>
            </a:solidFill>
            <a:latin typeface="Calibri" panose="020F0502020204030204" pitchFamily="34" charset="0"/>
            <a:cs typeface="Calibri" panose="020F0502020204030204" pitchFamily="34" charset="0"/>
          </a:endParaRPr>
        </a:p>
      </xdr:txBody>
    </xdr:sp>
    <xdr:clientData/>
  </xdr:twoCellAnchor>
  <xdr:twoCellAnchor>
    <xdr:from>
      <xdr:col>19</xdr:col>
      <xdr:colOff>341926</xdr:colOff>
      <xdr:row>18</xdr:row>
      <xdr:rowOff>101468</xdr:rowOff>
    </xdr:from>
    <xdr:to>
      <xdr:col>20</xdr:col>
      <xdr:colOff>409472</xdr:colOff>
      <xdr:row>19</xdr:row>
      <xdr:rowOff>111493</xdr:rowOff>
    </xdr:to>
    <xdr:sp macro="" textlink="Model!D37">
      <xdr:nvSpPr>
        <xdr:cNvPr id="3220" name="Text Box 1">
          <a:extLst>
            <a:ext uri="{FF2B5EF4-FFF2-40B4-BE49-F238E27FC236}">
              <a16:creationId xmlns:a16="http://schemas.microsoft.com/office/drawing/2014/main" id="{AB83591D-93B7-E8BF-3C51-C81DB301B42E}"/>
            </a:ext>
          </a:extLst>
        </xdr:cNvPr>
        <xdr:cNvSpPr txBox="1">
          <a:spLocks noChangeArrowheads="1"/>
        </xdr:cNvSpPr>
      </xdr:nvSpPr>
      <xdr:spPr bwMode="auto">
        <a:xfrm>
          <a:off x="11882361" y="3580164"/>
          <a:ext cx="674937" cy="203286"/>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rgbClr val="000000"/>
              </a:solidFill>
              <a:latin typeface="Calibri" panose="020F0502020204030204" pitchFamily="34" charset="0"/>
              <a:cs typeface="Calibri" panose="020F0502020204030204" pitchFamily="34" charset="0"/>
            </a:rPr>
            <a:t>Cost/Unit</a:t>
          </a:r>
          <a:endParaRPr lang="en-NG" sz="11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19</xdr:col>
      <xdr:colOff>329641</xdr:colOff>
      <xdr:row>17</xdr:row>
      <xdr:rowOff>70675</xdr:rowOff>
    </xdr:from>
    <xdr:to>
      <xdr:col>19</xdr:col>
      <xdr:colOff>515889</xdr:colOff>
      <xdr:row>18</xdr:row>
      <xdr:rowOff>15051</xdr:rowOff>
    </xdr:to>
    <xdr:sp macro="" textlink="">
      <xdr:nvSpPr>
        <xdr:cNvPr id="3221" name="Flowchart: Merge 3220">
          <a:extLst>
            <a:ext uri="{FF2B5EF4-FFF2-40B4-BE49-F238E27FC236}">
              <a16:creationId xmlns:a16="http://schemas.microsoft.com/office/drawing/2014/main" id="{26A57C9A-F42F-13DF-9BB2-42593394EABA}"/>
            </a:ext>
          </a:extLst>
        </xdr:cNvPr>
        <xdr:cNvSpPr/>
      </xdr:nvSpPr>
      <xdr:spPr>
        <a:xfrm>
          <a:off x="11870076" y="3356110"/>
          <a:ext cx="186248" cy="137637"/>
        </a:xfrm>
        <a:prstGeom prst="flowChartMerg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494329</xdr:colOff>
      <xdr:row>19</xdr:row>
      <xdr:rowOff>148305</xdr:rowOff>
    </xdr:from>
    <xdr:to>
      <xdr:col>20</xdr:col>
      <xdr:colOff>512790</xdr:colOff>
      <xdr:row>21</xdr:row>
      <xdr:rowOff>7542</xdr:rowOff>
    </xdr:to>
    <xdr:sp macro="" textlink="">
      <xdr:nvSpPr>
        <xdr:cNvPr id="3222" name="TextBox 3221">
          <a:extLst>
            <a:ext uri="{FF2B5EF4-FFF2-40B4-BE49-F238E27FC236}">
              <a16:creationId xmlns:a16="http://schemas.microsoft.com/office/drawing/2014/main" id="{156DF0C8-C364-2DB4-C14E-CEA060BCBE2A}"/>
            </a:ext>
          </a:extLst>
        </xdr:cNvPr>
        <xdr:cNvSpPr txBox="1"/>
      </xdr:nvSpPr>
      <xdr:spPr>
        <a:xfrm>
          <a:off x="9605199" y="3820262"/>
          <a:ext cx="3055417" cy="24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Quality Control Analysis	</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15</xdr:col>
      <xdr:colOff>566533</xdr:colOff>
      <xdr:row>17</xdr:row>
      <xdr:rowOff>3873</xdr:rowOff>
    </xdr:from>
    <xdr:to>
      <xdr:col>17</xdr:col>
      <xdr:colOff>481845</xdr:colOff>
      <xdr:row>18</xdr:row>
      <xdr:rowOff>29177</xdr:rowOff>
    </xdr:to>
    <xdr:sp macro="" textlink="Model!$D$56">
      <xdr:nvSpPr>
        <xdr:cNvPr id="3223" name="Text Box 1">
          <a:extLst>
            <a:ext uri="{FF2B5EF4-FFF2-40B4-BE49-F238E27FC236}">
              <a16:creationId xmlns:a16="http://schemas.microsoft.com/office/drawing/2014/main" id="{2DBC14AE-CFA7-DD71-43A3-15FD284DE796}"/>
            </a:ext>
          </a:extLst>
        </xdr:cNvPr>
        <xdr:cNvSpPr txBox="1">
          <a:spLocks noChangeArrowheads="1"/>
        </xdr:cNvSpPr>
      </xdr:nvSpPr>
      <xdr:spPr bwMode="auto">
        <a:xfrm>
          <a:off x="9677403" y="3289308"/>
          <a:ext cx="1130094" cy="218565"/>
        </a:xfrm>
        <a:prstGeom prst="rect">
          <a:avLst/>
        </a:prstGeom>
        <a:noFill/>
        <a:ln w="9525">
          <a:noFill/>
          <a:miter lim="800000"/>
          <a:headEnd/>
          <a:tailEnd/>
        </a:ln>
      </xdr:spPr>
      <xdr:txBody>
        <a:bodyPr vertOverflow="clip" wrap="square" lIns="27432" tIns="18288" rIns="0" bIns="0" anchor="t" upright="1"/>
        <a:lstStyle/>
        <a:p>
          <a:pPr algn="l" rtl="0">
            <a:defRPr sz="1000"/>
          </a:pPr>
          <a:fld id="{FDB9C74A-EF68-4CAE-998A-B9196D0633C9}"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₦40,050,000</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584929</xdr:colOff>
      <xdr:row>21</xdr:row>
      <xdr:rowOff>20675</xdr:rowOff>
    </xdr:from>
    <xdr:to>
      <xdr:col>20</xdr:col>
      <xdr:colOff>471788</xdr:colOff>
      <xdr:row>21</xdr:row>
      <xdr:rowOff>20675</xdr:rowOff>
    </xdr:to>
    <xdr:cxnSp macro="">
      <xdr:nvCxnSpPr>
        <xdr:cNvPr id="3224" name="Straight Connector 3223">
          <a:extLst>
            <a:ext uri="{FF2B5EF4-FFF2-40B4-BE49-F238E27FC236}">
              <a16:creationId xmlns:a16="http://schemas.microsoft.com/office/drawing/2014/main" id="{46BDF499-1D45-D3ED-919B-C9333DBF786D}"/>
            </a:ext>
          </a:extLst>
        </xdr:cNvPr>
        <xdr:cNvCxnSpPr/>
      </xdr:nvCxnSpPr>
      <xdr:spPr>
        <a:xfrm>
          <a:off x="9695799" y="4079153"/>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602553</xdr:colOff>
      <xdr:row>21</xdr:row>
      <xdr:rowOff>141224</xdr:rowOff>
    </xdr:from>
    <xdr:to>
      <xdr:col>17</xdr:col>
      <xdr:colOff>103539</xdr:colOff>
      <xdr:row>22</xdr:row>
      <xdr:rowOff>181393</xdr:rowOff>
    </xdr:to>
    <xdr:sp macro="" textlink="Model!$D$64">
      <xdr:nvSpPr>
        <xdr:cNvPr id="3225" name="Text Box 1">
          <a:extLst>
            <a:ext uri="{FF2B5EF4-FFF2-40B4-BE49-F238E27FC236}">
              <a16:creationId xmlns:a16="http://schemas.microsoft.com/office/drawing/2014/main" id="{5B990963-E095-1C75-DEA7-3BD4DDE67938}"/>
            </a:ext>
          </a:extLst>
        </xdr:cNvPr>
        <xdr:cNvSpPr txBox="1">
          <a:spLocks noChangeArrowheads="1"/>
        </xdr:cNvSpPr>
      </xdr:nvSpPr>
      <xdr:spPr bwMode="auto">
        <a:xfrm>
          <a:off x="9713423" y="4199702"/>
          <a:ext cx="715768" cy="233430"/>
        </a:xfrm>
        <a:prstGeom prst="rect">
          <a:avLst/>
        </a:prstGeom>
        <a:noFill/>
        <a:ln w="9525">
          <a:noFill/>
          <a:miter lim="800000"/>
          <a:headEnd/>
          <a:tailEnd/>
        </a:ln>
      </xdr:spPr>
      <xdr:txBody>
        <a:bodyPr vertOverflow="clip" wrap="square" lIns="27432" tIns="18288" rIns="0" bIns="0" anchor="t" upright="1"/>
        <a:lstStyle/>
        <a:p>
          <a:pPr algn="l" rtl="0">
            <a:defRPr sz="1000"/>
          </a:pPr>
          <a:fld id="{F5DCE1DA-C41E-4249-84A5-C412105ED0C9}"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20</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589303</xdr:colOff>
      <xdr:row>20</xdr:row>
      <xdr:rowOff>183190</xdr:rowOff>
    </xdr:from>
    <xdr:to>
      <xdr:col>17</xdr:col>
      <xdr:colOff>552617</xdr:colOff>
      <xdr:row>21</xdr:row>
      <xdr:rowOff>167341</xdr:rowOff>
    </xdr:to>
    <xdr:sp macro="" textlink="Model!D37">
      <xdr:nvSpPr>
        <xdr:cNvPr id="3226" name="Text Box 1">
          <a:extLst>
            <a:ext uri="{FF2B5EF4-FFF2-40B4-BE49-F238E27FC236}">
              <a16:creationId xmlns:a16="http://schemas.microsoft.com/office/drawing/2014/main" id="{AE60AD93-DC61-C96E-41BD-CB0FA663C259}"/>
            </a:ext>
          </a:extLst>
        </xdr:cNvPr>
        <xdr:cNvSpPr txBox="1">
          <a:spLocks noChangeArrowheads="1"/>
        </xdr:cNvSpPr>
      </xdr:nvSpPr>
      <xdr:spPr bwMode="auto">
        <a:xfrm>
          <a:off x="9700173" y="4048407"/>
          <a:ext cx="1178096" cy="177412"/>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Count of Employee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576050</xdr:colOff>
      <xdr:row>22</xdr:row>
      <xdr:rowOff>142326</xdr:rowOff>
    </xdr:from>
    <xdr:to>
      <xdr:col>17</xdr:col>
      <xdr:colOff>539364</xdr:colOff>
      <xdr:row>23</xdr:row>
      <xdr:rowOff>126477</xdr:rowOff>
    </xdr:to>
    <xdr:sp macro="" textlink="Model!D37">
      <xdr:nvSpPr>
        <xdr:cNvPr id="3227" name="Text Box 1">
          <a:extLst>
            <a:ext uri="{FF2B5EF4-FFF2-40B4-BE49-F238E27FC236}">
              <a16:creationId xmlns:a16="http://schemas.microsoft.com/office/drawing/2014/main" id="{DEFAADAD-B5BD-101D-EE26-43027E9A51ED}"/>
            </a:ext>
          </a:extLst>
        </xdr:cNvPr>
        <xdr:cNvSpPr txBox="1">
          <a:spLocks noChangeArrowheads="1"/>
        </xdr:cNvSpPr>
      </xdr:nvSpPr>
      <xdr:spPr bwMode="auto">
        <a:xfrm>
          <a:off x="9686920" y="4394065"/>
          <a:ext cx="1178096" cy="177412"/>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Quality Rate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548992</xdr:colOff>
      <xdr:row>26</xdr:row>
      <xdr:rowOff>26657</xdr:rowOff>
    </xdr:from>
    <xdr:to>
      <xdr:col>18</xdr:col>
      <xdr:colOff>103770</xdr:colOff>
      <xdr:row>27</xdr:row>
      <xdr:rowOff>28685</xdr:rowOff>
    </xdr:to>
    <xdr:sp macro="" textlink="Model!D37">
      <xdr:nvSpPr>
        <xdr:cNvPr id="3229" name="Text Box 1">
          <a:extLst>
            <a:ext uri="{FF2B5EF4-FFF2-40B4-BE49-F238E27FC236}">
              <a16:creationId xmlns:a16="http://schemas.microsoft.com/office/drawing/2014/main" id="{682D8E74-AF68-1C4C-440D-6A7C4B9EE4A4}"/>
            </a:ext>
          </a:extLst>
        </xdr:cNvPr>
        <xdr:cNvSpPr txBox="1">
          <a:spLocks noChangeArrowheads="1"/>
        </xdr:cNvSpPr>
      </xdr:nvSpPr>
      <xdr:spPr bwMode="auto">
        <a:xfrm>
          <a:off x="9659862" y="5051440"/>
          <a:ext cx="1376951" cy="195288"/>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Training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571677</xdr:colOff>
      <xdr:row>22</xdr:row>
      <xdr:rowOff>173073</xdr:rowOff>
    </xdr:from>
    <xdr:to>
      <xdr:col>20</xdr:col>
      <xdr:colOff>458536</xdr:colOff>
      <xdr:row>22</xdr:row>
      <xdr:rowOff>173073</xdr:rowOff>
    </xdr:to>
    <xdr:cxnSp macro="">
      <xdr:nvCxnSpPr>
        <xdr:cNvPr id="3230" name="Straight Connector 3229">
          <a:extLst>
            <a:ext uri="{FF2B5EF4-FFF2-40B4-BE49-F238E27FC236}">
              <a16:creationId xmlns:a16="http://schemas.microsoft.com/office/drawing/2014/main" id="{DBF9EFDC-2603-E1EA-132F-746D29E6F31E}"/>
            </a:ext>
          </a:extLst>
        </xdr:cNvPr>
        <xdr:cNvCxnSpPr/>
      </xdr:nvCxnSpPr>
      <xdr:spPr>
        <a:xfrm>
          <a:off x="9682547" y="4424812"/>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572233</xdr:colOff>
      <xdr:row>26</xdr:row>
      <xdr:rowOff>21775</xdr:rowOff>
    </xdr:from>
    <xdr:to>
      <xdr:col>20</xdr:col>
      <xdr:colOff>459092</xdr:colOff>
      <xdr:row>26</xdr:row>
      <xdr:rowOff>21775</xdr:rowOff>
    </xdr:to>
    <xdr:cxnSp macro="">
      <xdr:nvCxnSpPr>
        <xdr:cNvPr id="3232" name="Straight Connector 3231">
          <a:extLst>
            <a:ext uri="{FF2B5EF4-FFF2-40B4-BE49-F238E27FC236}">
              <a16:creationId xmlns:a16="http://schemas.microsoft.com/office/drawing/2014/main" id="{530E4DAE-E7AE-05C1-AB9B-1E2240E1C472}"/>
            </a:ext>
          </a:extLst>
        </xdr:cNvPr>
        <xdr:cNvCxnSpPr/>
      </xdr:nvCxnSpPr>
      <xdr:spPr>
        <a:xfrm>
          <a:off x="9683103" y="5046558"/>
          <a:ext cx="292381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534083</xdr:colOff>
      <xdr:row>26</xdr:row>
      <xdr:rowOff>155579</xdr:rowOff>
    </xdr:from>
    <xdr:to>
      <xdr:col>17</xdr:col>
      <xdr:colOff>35069</xdr:colOff>
      <xdr:row>28</xdr:row>
      <xdr:rowOff>2488</xdr:rowOff>
    </xdr:to>
    <xdr:sp macro="" textlink="Model!$D$82">
      <xdr:nvSpPr>
        <xdr:cNvPr id="3233" name="Text Box 1">
          <a:extLst>
            <a:ext uri="{FF2B5EF4-FFF2-40B4-BE49-F238E27FC236}">
              <a16:creationId xmlns:a16="http://schemas.microsoft.com/office/drawing/2014/main" id="{45E6F684-BD5F-AC0D-F739-2CE081CC3F63}"/>
            </a:ext>
          </a:extLst>
        </xdr:cNvPr>
        <xdr:cNvSpPr txBox="1">
          <a:spLocks noChangeArrowheads="1"/>
        </xdr:cNvSpPr>
      </xdr:nvSpPr>
      <xdr:spPr bwMode="auto">
        <a:xfrm>
          <a:off x="9644953" y="5180362"/>
          <a:ext cx="715768" cy="233430"/>
        </a:xfrm>
        <a:prstGeom prst="rect">
          <a:avLst/>
        </a:prstGeom>
        <a:noFill/>
        <a:ln w="9525">
          <a:noFill/>
          <a:miter lim="800000"/>
          <a:headEnd/>
          <a:tailEnd/>
        </a:ln>
      </xdr:spPr>
      <xdr:txBody>
        <a:bodyPr vertOverflow="clip" wrap="square" lIns="27432" tIns="18288" rIns="0" bIns="0" anchor="t" upright="1"/>
        <a:lstStyle/>
        <a:p>
          <a:pPr algn="l" rtl="0">
            <a:defRPr sz="1000"/>
          </a:pPr>
          <a:fld id="{72E53ECB-405E-45A0-9CD8-6D5C15E91999}"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0.69</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223951</xdr:colOff>
      <xdr:row>19</xdr:row>
      <xdr:rowOff>104745</xdr:rowOff>
    </xdr:from>
    <xdr:to>
      <xdr:col>10</xdr:col>
      <xdr:colOff>4182</xdr:colOff>
      <xdr:row>19</xdr:row>
      <xdr:rowOff>104745</xdr:rowOff>
    </xdr:to>
    <xdr:cxnSp macro="">
      <xdr:nvCxnSpPr>
        <xdr:cNvPr id="3242" name="Straight Connector 3241">
          <a:extLst>
            <a:ext uri="{FF2B5EF4-FFF2-40B4-BE49-F238E27FC236}">
              <a16:creationId xmlns:a16="http://schemas.microsoft.com/office/drawing/2014/main" id="{94045769-CCB2-8BD5-FFBB-5E2240B6F4E0}"/>
            </a:ext>
          </a:extLst>
        </xdr:cNvPr>
        <xdr:cNvCxnSpPr/>
      </xdr:nvCxnSpPr>
      <xdr:spPr>
        <a:xfrm>
          <a:off x="3260908" y="3776702"/>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236335</xdr:colOff>
      <xdr:row>23</xdr:row>
      <xdr:rowOff>98290</xdr:rowOff>
    </xdr:from>
    <xdr:to>
      <xdr:col>6</xdr:col>
      <xdr:colOff>318609</xdr:colOff>
      <xdr:row>24</xdr:row>
      <xdr:rowOff>139150</xdr:rowOff>
    </xdr:to>
    <xdr:sp macro="" textlink="Model!D71">
      <xdr:nvSpPr>
        <xdr:cNvPr id="3243" name="Text Box 1">
          <a:extLst>
            <a:ext uri="{FF2B5EF4-FFF2-40B4-BE49-F238E27FC236}">
              <a16:creationId xmlns:a16="http://schemas.microsoft.com/office/drawing/2014/main" id="{3A513054-582B-C2D1-FFDC-BCD040368EA4}"/>
            </a:ext>
          </a:extLst>
        </xdr:cNvPr>
        <xdr:cNvSpPr txBox="1">
          <a:spLocks noChangeArrowheads="1"/>
        </xdr:cNvSpPr>
      </xdr:nvSpPr>
      <xdr:spPr bwMode="auto">
        <a:xfrm>
          <a:off x="3273292" y="4543290"/>
          <a:ext cx="689665" cy="234121"/>
        </a:xfrm>
        <a:prstGeom prst="rect">
          <a:avLst/>
        </a:prstGeom>
        <a:noFill/>
        <a:ln w="9525">
          <a:noFill/>
          <a:miter lim="800000"/>
          <a:headEnd/>
          <a:tailEnd/>
        </a:ln>
      </xdr:spPr>
      <xdr:txBody>
        <a:bodyPr vertOverflow="clip" wrap="square" lIns="27432" tIns="18288" rIns="0" bIns="0" anchor="t" upright="1"/>
        <a:lstStyle/>
        <a:p>
          <a:pPr algn="l" rtl="0">
            <a:defRPr sz="1000"/>
          </a:pPr>
          <a:fld id="{54EB952F-EBB4-4347-BD63-C50CA39F3C58}"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0.48%</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5</xdr:col>
      <xdr:colOff>84760</xdr:colOff>
      <xdr:row>8</xdr:row>
      <xdr:rowOff>0</xdr:rowOff>
    </xdr:from>
    <xdr:to>
      <xdr:col>8</xdr:col>
      <xdr:colOff>220870</xdr:colOff>
      <xdr:row>10</xdr:row>
      <xdr:rowOff>187703</xdr:rowOff>
    </xdr:to>
    <xdr:graphicFrame macro="">
      <xdr:nvGraphicFramePr>
        <xdr:cNvPr id="3244" name="Chart 3243">
          <a:extLst>
            <a:ext uri="{FF2B5EF4-FFF2-40B4-BE49-F238E27FC236}">
              <a16:creationId xmlns:a16="http://schemas.microsoft.com/office/drawing/2014/main" id="{D799757C-49D1-4D6E-BF42-E47B96E27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97181</xdr:colOff>
      <xdr:row>23</xdr:row>
      <xdr:rowOff>165652</xdr:rowOff>
    </xdr:from>
    <xdr:to>
      <xdr:col>8</xdr:col>
      <xdr:colOff>220870</xdr:colOff>
      <xdr:row>26</xdr:row>
      <xdr:rowOff>155143</xdr:rowOff>
    </xdr:to>
    <xdr:graphicFrame macro="">
      <xdr:nvGraphicFramePr>
        <xdr:cNvPr id="3247" name="Chart 3246">
          <a:extLst>
            <a:ext uri="{FF2B5EF4-FFF2-40B4-BE49-F238E27FC236}">
              <a16:creationId xmlns:a16="http://schemas.microsoft.com/office/drawing/2014/main" id="{4EC6B8A4-F551-4A9B-BBED-C872B6937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91296</xdr:colOff>
      <xdr:row>27</xdr:row>
      <xdr:rowOff>0</xdr:rowOff>
    </xdr:from>
    <xdr:to>
      <xdr:col>8</xdr:col>
      <xdr:colOff>234675</xdr:colOff>
      <xdr:row>30</xdr:row>
      <xdr:rowOff>0</xdr:rowOff>
    </xdr:to>
    <xdr:graphicFrame macro="">
      <xdr:nvGraphicFramePr>
        <xdr:cNvPr id="3248" name="Chart 3247">
          <a:extLst>
            <a:ext uri="{FF2B5EF4-FFF2-40B4-BE49-F238E27FC236}">
              <a16:creationId xmlns:a16="http://schemas.microsoft.com/office/drawing/2014/main" id="{29F25D0C-298E-45F8-BA34-255C9E878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297219</xdr:colOff>
      <xdr:row>3</xdr:row>
      <xdr:rowOff>14908</xdr:rowOff>
    </xdr:from>
    <xdr:to>
      <xdr:col>15</xdr:col>
      <xdr:colOff>372717</xdr:colOff>
      <xdr:row>29</xdr:row>
      <xdr:rowOff>96631</xdr:rowOff>
    </xdr:to>
    <xdr:sp macro="" textlink="">
      <xdr:nvSpPr>
        <xdr:cNvPr id="3249" name="Rectangle 3248">
          <a:extLst>
            <a:ext uri="{FF2B5EF4-FFF2-40B4-BE49-F238E27FC236}">
              <a16:creationId xmlns:a16="http://schemas.microsoft.com/office/drawing/2014/main" id="{D41349E3-B794-065F-9690-7AAD0732CADF}"/>
            </a:ext>
          </a:extLst>
        </xdr:cNvPr>
        <xdr:cNvSpPr/>
      </xdr:nvSpPr>
      <xdr:spPr>
        <a:xfrm>
          <a:off x="6371132" y="594691"/>
          <a:ext cx="3112455" cy="510650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10</xdr:col>
      <xdr:colOff>347594</xdr:colOff>
      <xdr:row>3</xdr:row>
      <xdr:rowOff>71850</xdr:rowOff>
    </xdr:from>
    <xdr:to>
      <xdr:col>15</xdr:col>
      <xdr:colOff>204749</xdr:colOff>
      <xdr:row>4</xdr:row>
      <xdr:rowOff>183862</xdr:rowOff>
    </xdr:to>
    <xdr:sp macro="" textlink="">
      <xdr:nvSpPr>
        <xdr:cNvPr id="3250" name="TextBox 3249">
          <a:extLst>
            <a:ext uri="{FF2B5EF4-FFF2-40B4-BE49-F238E27FC236}">
              <a16:creationId xmlns:a16="http://schemas.microsoft.com/office/drawing/2014/main" id="{D41C9F38-427F-5587-E579-BA3DA5ABCB62}"/>
            </a:ext>
          </a:extLst>
        </xdr:cNvPr>
        <xdr:cNvSpPr txBox="1"/>
      </xdr:nvSpPr>
      <xdr:spPr>
        <a:xfrm>
          <a:off x="6421507" y="651633"/>
          <a:ext cx="2894112" cy="305272"/>
        </a:xfrm>
        <a:prstGeom prst="rect">
          <a:avLst/>
        </a:prstGeom>
        <a:solidFill>
          <a:srgbClr val="3D8D7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Gill Sans MT" panose="020B0502020104020203" pitchFamily="34" charset="0"/>
              <a:cs typeface="Calibri" panose="020F0502020204030204" pitchFamily="34" charset="0"/>
            </a:rPr>
            <a:t>Oil</a:t>
          </a:r>
          <a:r>
            <a:rPr lang="en-US" sz="1600" b="1" baseline="0">
              <a:latin typeface="Gill Sans MT" panose="020B0502020104020203" pitchFamily="34" charset="0"/>
              <a:cs typeface="Calibri" panose="020F0502020204030204" pitchFamily="34" charset="0"/>
            </a:rPr>
            <a:t> Rig 3</a:t>
          </a:r>
          <a:endParaRPr lang="en-NG" sz="1600" b="1">
            <a:latin typeface="Gill Sans MT" panose="020B0502020104020203" pitchFamily="34" charset="0"/>
            <a:cs typeface="Calibri" panose="020F0502020204030204" pitchFamily="34" charset="0"/>
          </a:endParaRPr>
        </a:p>
      </xdr:txBody>
    </xdr:sp>
    <xdr:clientData/>
  </xdr:twoCellAnchor>
  <xdr:twoCellAnchor>
    <xdr:from>
      <xdr:col>10</xdr:col>
      <xdr:colOff>275674</xdr:colOff>
      <xdr:row>5</xdr:row>
      <xdr:rowOff>22963</xdr:rowOff>
    </xdr:from>
    <xdr:to>
      <xdr:col>15</xdr:col>
      <xdr:colOff>221871</xdr:colOff>
      <xdr:row>6</xdr:row>
      <xdr:rowOff>78881</xdr:rowOff>
    </xdr:to>
    <xdr:sp macro="" textlink="">
      <xdr:nvSpPr>
        <xdr:cNvPr id="3251" name="TextBox 3250">
          <a:extLst>
            <a:ext uri="{FF2B5EF4-FFF2-40B4-BE49-F238E27FC236}">
              <a16:creationId xmlns:a16="http://schemas.microsoft.com/office/drawing/2014/main" id="{40754281-F406-CC96-CB6E-172CA09AEF17}"/>
            </a:ext>
          </a:extLst>
        </xdr:cNvPr>
        <xdr:cNvSpPr txBox="1"/>
      </xdr:nvSpPr>
      <xdr:spPr>
        <a:xfrm>
          <a:off x="6349587" y="989267"/>
          <a:ext cx="2983154" cy="249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Production Analysis</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10</xdr:col>
      <xdr:colOff>332408</xdr:colOff>
      <xdr:row>6</xdr:row>
      <xdr:rowOff>56332</xdr:rowOff>
    </xdr:from>
    <xdr:to>
      <xdr:col>12</xdr:col>
      <xdr:colOff>40833</xdr:colOff>
      <xdr:row>7</xdr:row>
      <xdr:rowOff>170087</xdr:rowOff>
    </xdr:to>
    <xdr:sp macro="" textlink="Model!$D$29">
      <xdr:nvSpPr>
        <xdr:cNvPr id="3252" name="Text Box 1">
          <a:extLst>
            <a:ext uri="{FF2B5EF4-FFF2-40B4-BE49-F238E27FC236}">
              <a16:creationId xmlns:a16="http://schemas.microsoft.com/office/drawing/2014/main" id="{F15B8459-BD75-2D25-7410-54229A99E578}"/>
            </a:ext>
          </a:extLst>
        </xdr:cNvPr>
        <xdr:cNvSpPr txBox="1">
          <a:spLocks noChangeArrowheads="1"/>
        </xdr:cNvSpPr>
      </xdr:nvSpPr>
      <xdr:spPr bwMode="auto">
        <a:xfrm>
          <a:off x="6406321" y="1215897"/>
          <a:ext cx="923208" cy="307016"/>
        </a:xfrm>
        <a:prstGeom prst="rect">
          <a:avLst/>
        </a:prstGeom>
        <a:noFill/>
        <a:ln w="9525">
          <a:noFill/>
          <a:miter lim="800000"/>
          <a:headEnd/>
          <a:tailEnd/>
        </a:ln>
      </xdr:spPr>
      <xdr:txBody>
        <a:bodyPr vertOverflow="clip" wrap="square" lIns="27432" tIns="18288" rIns="0" bIns="0" anchor="t" upright="1"/>
        <a:lstStyle/>
        <a:p>
          <a:pPr algn="l" rtl="0">
            <a:defRPr sz="1000"/>
          </a:pPr>
          <a:fld id="{95040144-3BC7-48CF-BC99-DCE0DC3C1D96}" type="TxLink">
            <a:rPr lang="en-US" sz="2000" b="1" i="0" u="none" strike="noStrike" baseline="0">
              <a:solidFill>
                <a:srgbClr val="000000"/>
              </a:solidFill>
              <a:latin typeface="Calibri" panose="020F0502020204030204" pitchFamily="34" charset="0"/>
              <a:cs typeface="Calibri" panose="020F0502020204030204" pitchFamily="34" charset="0"/>
            </a:rPr>
            <a:pPr algn="l" rtl="0">
              <a:defRPr sz="1000"/>
            </a:pPr>
            <a:t>54,764</a:t>
          </a:fld>
          <a:endParaRPr lang="en-NG" sz="20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361995</xdr:colOff>
      <xdr:row>6</xdr:row>
      <xdr:rowOff>77141</xdr:rowOff>
    </xdr:from>
    <xdr:to>
      <xdr:col>15</xdr:col>
      <xdr:colOff>179703</xdr:colOff>
      <xdr:row>6</xdr:row>
      <xdr:rowOff>77141</xdr:rowOff>
    </xdr:to>
    <xdr:cxnSp macro="">
      <xdr:nvCxnSpPr>
        <xdr:cNvPr id="3253" name="Straight Connector 3252">
          <a:extLst>
            <a:ext uri="{FF2B5EF4-FFF2-40B4-BE49-F238E27FC236}">
              <a16:creationId xmlns:a16="http://schemas.microsoft.com/office/drawing/2014/main" id="{DB267619-6D20-3CA6-3BA0-AEB69BC9E3A7}"/>
            </a:ext>
          </a:extLst>
        </xdr:cNvPr>
        <xdr:cNvCxnSpPr/>
      </xdr:nvCxnSpPr>
      <xdr:spPr>
        <a:xfrm>
          <a:off x="6435908" y="1236706"/>
          <a:ext cx="285466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356749</xdr:colOff>
      <xdr:row>10</xdr:row>
      <xdr:rowOff>12398</xdr:rowOff>
    </xdr:from>
    <xdr:to>
      <xdr:col>15</xdr:col>
      <xdr:colOff>174457</xdr:colOff>
      <xdr:row>10</xdr:row>
      <xdr:rowOff>12398</xdr:rowOff>
    </xdr:to>
    <xdr:cxnSp macro="">
      <xdr:nvCxnSpPr>
        <xdr:cNvPr id="3254" name="Straight Connector 3253">
          <a:extLst>
            <a:ext uri="{FF2B5EF4-FFF2-40B4-BE49-F238E27FC236}">
              <a16:creationId xmlns:a16="http://schemas.microsoft.com/office/drawing/2014/main" id="{B3581FD3-86A0-9799-53AC-DD64182ED3E4}"/>
            </a:ext>
          </a:extLst>
        </xdr:cNvPr>
        <xdr:cNvCxnSpPr/>
      </xdr:nvCxnSpPr>
      <xdr:spPr>
        <a:xfrm>
          <a:off x="6430662" y="1945007"/>
          <a:ext cx="285466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366274</xdr:colOff>
      <xdr:row>11</xdr:row>
      <xdr:rowOff>171419</xdr:rowOff>
    </xdr:from>
    <xdr:to>
      <xdr:col>15</xdr:col>
      <xdr:colOff>183982</xdr:colOff>
      <xdr:row>11</xdr:row>
      <xdr:rowOff>171419</xdr:rowOff>
    </xdr:to>
    <xdr:cxnSp macro="">
      <xdr:nvCxnSpPr>
        <xdr:cNvPr id="3255" name="Straight Connector 3254">
          <a:extLst>
            <a:ext uri="{FF2B5EF4-FFF2-40B4-BE49-F238E27FC236}">
              <a16:creationId xmlns:a16="http://schemas.microsoft.com/office/drawing/2014/main" id="{C7BFCB79-44E6-E29B-391C-0FCF0B6B2FE3}"/>
            </a:ext>
          </a:extLst>
        </xdr:cNvPr>
        <xdr:cNvCxnSpPr/>
      </xdr:nvCxnSpPr>
      <xdr:spPr>
        <a:xfrm>
          <a:off x="6440187" y="2297289"/>
          <a:ext cx="285466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384451</xdr:colOff>
      <xdr:row>10</xdr:row>
      <xdr:rowOff>168281</xdr:rowOff>
    </xdr:from>
    <xdr:to>
      <xdr:col>12</xdr:col>
      <xdr:colOff>319901</xdr:colOff>
      <xdr:row>11</xdr:row>
      <xdr:rowOff>154902</xdr:rowOff>
    </xdr:to>
    <xdr:sp macro="" textlink="Model!D37">
      <xdr:nvSpPr>
        <xdr:cNvPr id="3256" name="Text Box 1">
          <a:extLst>
            <a:ext uri="{FF2B5EF4-FFF2-40B4-BE49-F238E27FC236}">
              <a16:creationId xmlns:a16="http://schemas.microsoft.com/office/drawing/2014/main" id="{E1894054-1BBE-76B7-AAF5-40EEADF8387B}"/>
            </a:ext>
          </a:extLst>
        </xdr:cNvPr>
        <xdr:cNvSpPr txBox="1">
          <a:spLocks noChangeArrowheads="1"/>
        </xdr:cNvSpPr>
      </xdr:nvSpPr>
      <xdr:spPr bwMode="auto">
        <a:xfrm>
          <a:off x="6458364" y="2100890"/>
          <a:ext cx="1150233" cy="179882"/>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Work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10</xdr:col>
      <xdr:colOff>554387</xdr:colOff>
      <xdr:row>13</xdr:row>
      <xdr:rowOff>71235</xdr:rowOff>
    </xdr:from>
    <xdr:to>
      <xdr:col>12</xdr:col>
      <xdr:colOff>38444</xdr:colOff>
      <xdr:row>14</xdr:row>
      <xdr:rowOff>114654</xdr:rowOff>
    </xdr:to>
    <xdr:sp macro="" textlink="Model!$D$47">
      <xdr:nvSpPr>
        <xdr:cNvPr id="3257" name="Text Box 1">
          <a:extLst>
            <a:ext uri="{FF2B5EF4-FFF2-40B4-BE49-F238E27FC236}">
              <a16:creationId xmlns:a16="http://schemas.microsoft.com/office/drawing/2014/main" id="{993BF53B-8ACB-A87B-74BF-521F885CE1AD}"/>
            </a:ext>
          </a:extLst>
        </xdr:cNvPr>
        <xdr:cNvSpPr txBox="1">
          <a:spLocks noChangeArrowheads="1"/>
        </xdr:cNvSpPr>
      </xdr:nvSpPr>
      <xdr:spPr bwMode="auto">
        <a:xfrm>
          <a:off x="6628300" y="2583626"/>
          <a:ext cx="698840" cy="236680"/>
        </a:xfrm>
        <a:prstGeom prst="rect">
          <a:avLst/>
        </a:prstGeom>
        <a:noFill/>
        <a:ln w="9525">
          <a:noFill/>
          <a:miter lim="800000"/>
          <a:headEnd/>
          <a:tailEnd/>
        </a:ln>
      </xdr:spPr>
      <xdr:txBody>
        <a:bodyPr vertOverflow="clip" wrap="square" lIns="27432" tIns="18288" rIns="0" bIns="0" anchor="t" upright="1"/>
        <a:lstStyle/>
        <a:p>
          <a:pPr algn="l" rtl="0">
            <a:defRPr sz="1000"/>
          </a:pPr>
          <a:fld id="{83A90185-3B4A-499A-8F9A-D3E33F229673}"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10.95</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401434</xdr:colOff>
      <xdr:row>13</xdr:row>
      <xdr:rowOff>111541</xdr:rowOff>
    </xdr:from>
    <xdr:to>
      <xdr:col>10</xdr:col>
      <xdr:colOff>541310</xdr:colOff>
      <xdr:row>14</xdr:row>
      <xdr:rowOff>57834</xdr:rowOff>
    </xdr:to>
    <xdr:sp macro="" textlink="">
      <xdr:nvSpPr>
        <xdr:cNvPr id="3258" name="Isosceles Triangle 3257">
          <a:extLst>
            <a:ext uri="{FF2B5EF4-FFF2-40B4-BE49-F238E27FC236}">
              <a16:creationId xmlns:a16="http://schemas.microsoft.com/office/drawing/2014/main" id="{88A01D4A-7900-0DD7-48A7-8BB09D6DF898}"/>
            </a:ext>
          </a:extLst>
        </xdr:cNvPr>
        <xdr:cNvSpPr/>
      </xdr:nvSpPr>
      <xdr:spPr>
        <a:xfrm>
          <a:off x="6475347" y="2623932"/>
          <a:ext cx="139876" cy="139554"/>
        </a:xfrm>
        <a:prstGeom prst="triangle">
          <a:avLst/>
        </a:prstGeom>
        <a:solidFill>
          <a:srgbClr val="57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10</xdr:col>
      <xdr:colOff>371198</xdr:colOff>
      <xdr:row>14</xdr:row>
      <xdr:rowOff>44594</xdr:rowOff>
    </xdr:from>
    <xdr:to>
      <xdr:col>12</xdr:col>
      <xdr:colOff>487931</xdr:colOff>
      <xdr:row>15</xdr:row>
      <xdr:rowOff>44610</xdr:rowOff>
    </xdr:to>
    <xdr:sp macro="" textlink="Model!D37">
      <xdr:nvSpPr>
        <xdr:cNvPr id="3259" name="Text Box 1">
          <a:extLst>
            <a:ext uri="{FF2B5EF4-FFF2-40B4-BE49-F238E27FC236}">
              <a16:creationId xmlns:a16="http://schemas.microsoft.com/office/drawing/2014/main" id="{C42DCFF7-8195-B5D6-19F6-552B7B7E4434}"/>
            </a:ext>
          </a:extLst>
        </xdr:cNvPr>
        <xdr:cNvSpPr txBox="1">
          <a:spLocks noChangeArrowheads="1"/>
        </xdr:cNvSpPr>
      </xdr:nvSpPr>
      <xdr:spPr bwMode="auto">
        <a:xfrm>
          <a:off x="6445111" y="2750246"/>
          <a:ext cx="1331516" cy="19327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Unit Produced/Hour</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10</xdr:col>
      <xdr:colOff>290030</xdr:colOff>
      <xdr:row>15</xdr:row>
      <xdr:rowOff>78730</xdr:rowOff>
    </xdr:from>
    <xdr:to>
      <xdr:col>15</xdr:col>
      <xdr:colOff>236227</xdr:colOff>
      <xdr:row>16</xdr:row>
      <xdr:rowOff>134648</xdr:rowOff>
    </xdr:to>
    <xdr:sp macro="" textlink="">
      <xdr:nvSpPr>
        <xdr:cNvPr id="3260" name="TextBox 3259">
          <a:extLst>
            <a:ext uri="{FF2B5EF4-FFF2-40B4-BE49-F238E27FC236}">
              <a16:creationId xmlns:a16="http://schemas.microsoft.com/office/drawing/2014/main" id="{820A8065-BF8A-5225-8A7F-CCABC830A07A}"/>
            </a:ext>
          </a:extLst>
        </xdr:cNvPr>
        <xdr:cNvSpPr txBox="1"/>
      </xdr:nvSpPr>
      <xdr:spPr>
        <a:xfrm>
          <a:off x="6363943" y="2977643"/>
          <a:ext cx="2983154" cy="249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Cost Analysis</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10</xdr:col>
      <xdr:colOff>385555</xdr:colOff>
      <xdr:row>18</xdr:row>
      <xdr:rowOff>100360</xdr:rowOff>
    </xdr:from>
    <xdr:to>
      <xdr:col>12</xdr:col>
      <xdr:colOff>502288</xdr:colOff>
      <xdr:row>19</xdr:row>
      <xdr:rowOff>100376</xdr:rowOff>
    </xdr:to>
    <xdr:sp macro="" textlink="Model!D37">
      <xdr:nvSpPr>
        <xdr:cNvPr id="3261" name="Text Box 1">
          <a:extLst>
            <a:ext uri="{FF2B5EF4-FFF2-40B4-BE49-F238E27FC236}">
              <a16:creationId xmlns:a16="http://schemas.microsoft.com/office/drawing/2014/main" id="{38B5F7E9-26C0-E082-2DAF-65F8878F225C}"/>
            </a:ext>
          </a:extLst>
        </xdr:cNvPr>
        <xdr:cNvSpPr txBox="1">
          <a:spLocks noChangeArrowheads="1"/>
        </xdr:cNvSpPr>
      </xdr:nvSpPr>
      <xdr:spPr bwMode="auto">
        <a:xfrm>
          <a:off x="6459468" y="3579056"/>
          <a:ext cx="1331516" cy="19327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Cost of Production	</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14</xdr:col>
      <xdr:colOff>279407</xdr:colOff>
      <xdr:row>16</xdr:row>
      <xdr:rowOff>168970</xdr:rowOff>
    </xdr:from>
    <xdr:to>
      <xdr:col>15</xdr:col>
      <xdr:colOff>370855</xdr:colOff>
      <xdr:row>18</xdr:row>
      <xdr:rowOff>19128</xdr:rowOff>
    </xdr:to>
    <xdr:sp macro="" textlink="Model!$D$90">
      <xdr:nvSpPr>
        <xdr:cNvPr id="3262" name="Text Box 1">
          <a:extLst>
            <a:ext uri="{FF2B5EF4-FFF2-40B4-BE49-F238E27FC236}">
              <a16:creationId xmlns:a16="http://schemas.microsoft.com/office/drawing/2014/main" id="{C7807095-768D-8F5B-7A4C-7A129E6EBB9F}"/>
            </a:ext>
          </a:extLst>
        </xdr:cNvPr>
        <xdr:cNvSpPr txBox="1">
          <a:spLocks noChangeArrowheads="1"/>
        </xdr:cNvSpPr>
      </xdr:nvSpPr>
      <xdr:spPr bwMode="auto">
        <a:xfrm>
          <a:off x="8782885" y="3261144"/>
          <a:ext cx="698840" cy="236680"/>
        </a:xfrm>
        <a:prstGeom prst="rect">
          <a:avLst/>
        </a:prstGeom>
        <a:noFill/>
        <a:ln w="9525">
          <a:noFill/>
          <a:miter lim="800000"/>
          <a:headEnd/>
          <a:tailEnd/>
        </a:ln>
      </xdr:spPr>
      <xdr:txBody>
        <a:bodyPr vertOverflow="clip" wrap="square" lIns="27432" tIns="18288" rIns="0" bIns="0" anchor="t" upright="1"/>
        <a:lstStyle/>
        <a:p>
          <a:pPr algn="l" rtl="0">
            <a:defRPr sz="1000"/>
          </a:pPr>
          <a:fld id="{194DF8C1-7C4C-42C7-B190-7B04ACD06DC8}" type="TxLink">
            <a:rPr lang="en-US" sz="1400" b="1" i="0" u="none" strike="noStrike" baseline="0">
              <a:solidFill>
                <a:srgbClr val="3D8D7A"/>
              </a:solidFill>
              <a:latin typeface="Calibri" panose="020F0502020204030204" pitchFamily="34" charset="0"/>
              <a:cs typeface="Calibri" panose="020F0502020204030204" pitchFamily="34" charset="0"/>
            </a:rPr>
            <a:pPr algn="l" rtl="0">
              <a:defRPr sz="1000"/>
            </a:pPr>
            <a:t>₦1,009</a:t>
          </a:fld>
          <a:endParaRPr lang="en-NG" sz="1400" b="1" i="0" u="none" strike="noStrike" baseline="0">
            <a:solidFill>
              <a:srgbClr val="3D8D7A"/>
            </a:solidFill>
            <a:latin typeface="Calibri" panose="020F0502020204030204" pitchFamily="34" charset="0"/>
            <a:cs typeface="Calibri" panose="020F0502020204030204" pitchFamily="34" charset="0"/>
          </a:endParaRPr>
        </a:p>
      </xdr:txBody>
    </xdr:sp>
    <xdr:clientData/>
  </xdr:twoCellAnchor>
  <xdr:twoCellAnchor>
    <xdr:from>
      <xdr:col>14</xdr:col>
      <xdr:colOff>137628</xdr:colOff>
      <xdr:row>18</xdr:row>
      <xdr:rowOff>87110</xdr:rowOff>
    </xdr:from>
    <xdr:to>
      <xdr:col>15</xdr:col>
      <xdr:colOff>189210</xdr:colOff>
      <xdr:row>19</xdr:row>
      <xdr:rowOff>99966</xdr:rowOff>
    </xdr:to>
    <xdr:sp macro="" textlink="Model!D37">
      <xdr:nvSpPr>
        <xdr:cNvPr id="3263" name="Text Box 1">
          <a:extLst>
            <a:ext uri="{FF2B5EF4-FFF2-40B4-BE49-F238E27FC236}">
              <a16:creationId xmlns:a16="http://schemas.microsoft.com/office/drawing/2014/main" id="{03029D39-A4F4-BC9D-8D40-22CBE442494E}"/>
            </a:ext>
          </a:extLst>
        </xdr:cNvPr>
        <xdr:cNvSpPr txBox="1">
          <a:spLocks noChangeArrowheads="1"/>
        </xdr:cNvSpPr>
      </xdr:nvSpPr>
      <xdr:spPr bwMode="auto">
        <a:xfrm>
          <a:off x="8641106" y="3565806"/>
          <a:ext cx="658974" cy="20611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rgbClr val="000000"/>
              </a:solidFill>
              <a:latin typeface="Calibri" panose="020F0502020204030204" pitchFamily="34" charset="0"/>
              <a:cs typeface="Calibri" panose="020F0502020204030204" pitchFamily="34" charset="0"/>
            </a:rPr>
            <a:t>Cost/Unit</a:t>
          </a:r>
          <a:endParaRPr lang="en-NG" sz="11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14</xdr:col>
      <xdr:colOff>83930</xdr:colOff>
      <xdr:row>17</xdr:row>
      <xdr:rowOff>56317</xdr:rowOff>
    </xdr:from>
    <xdr:to>
      <xdr:col>14</xdr:col>
      <xdr:colOff>265773</xdr:colOff>
      <xdr:row>18</xdr:row>
      <xdr:rowOff>2609</xdr:rowOff>
    </xdr:to>
    <xdr:sp macro="" textlink="">
      <xdr:nvSpPr>
        <xdr:cNvPr id="3264" name="Flowchart: Merge 3263">
          <a:extLst>
            <a:ext uri="{FF2B5EF4-FFF2-40B4-BE49-F238E27FC236}">
              <a16:creationId xmlns:a16="http://schemas.microsoft.com/office/drawing/2014/main" id="{4CE22B93-15B6-07CC-977D-45E0706231A4}"/>
            </a:ext>
          </a:extLst>
        </xdr:cNvPr>
        <xdr:cNvSpPr/>
      </xdr:nvSpPr>
      <xdr:spPr>
        <a:xfrm>
          <a:off x="8587408" y="3341752"/>
          <a:ext cx="181843" cy="139553"/>
        </a:xfrm>
        <a:prstGeom prst="flowChartMerge">
          <a:avLst/>
        </a:prstGeom>
        <a:solidFill>
          <a:srgbClr val="3D8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rgbClr val="92D050"/>
            </a:solidFill>
          </a:endParaRPr>
        </a:p>
      </xdr:txBody>
    </xdr:sp>
    <xdr:clientData/>
  </xdr:twoCellAnchor>
  <xdr:twoCellAnchor>
    <xdr:from>
      <xdr:col>10</xdr:col>
      <xdr:colOff>290032</xdr:colOff>
      <xdr:row>19</xdr:row>
      <xdr:rowOff>133947</xdr:rowOff>
    </xdr:from>
    <xdr:to>
      <xdr:col>15</xdr:col>
      <xdr:colOff>236229</xdr:colOff>
      <xdr:row>20</xdr:row>
      <xdr:rowOff>189866</xdr:rowOff>
    </xdr:to>
    <xdr:sp macro="" textlink="">
      <xdr:nvSpPr>
        <xdr:cNvPr id="3265" name="TextBox 3264">
          <a:extLst>
            <a:ext uri="{FF2B5EF4-FFF2-40B4-BE49-F238E27FC236}">
              <a16:creationId xmlns:a16="http://schemas.microsoft.com/office/drawing/2014/main" id="{B9F20C88-18CE-68C7-777A-5D5D21B6BC08}"/>
            </a:ext>
          </a:extLst>
        </xdr:cNvPr>
        <xdr:cNvSpPr txBox="1"/>
      </xdr:nvSpPr>
      <xdr:spPr>
        <a:xfrm>
          <a:off x="6363945" y="3805904"/>
          <a:ext cx="2983154" cy="249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none">
              <a:solidFill>
                <a:schemeClr val="bg1">
                  <a:lumMod val="75000"/>
                </a:schemeClr>
              </a:solidFill>
              <a:latin typeface="Gill Sans MT" panose="020B0502020104020203" pitchFamily="34" charset="0"/>
              <a:cs typeface="Calibri" panose="020F0502020204030204" pitchFamily="34" charset="0"/>
            </a:rPr>
            <a:t>Quality Control Analysis	</a:t>
          </a:r>
          <a:r>
            <a:rPr lang="en-US" sz="1400" u="none" baseline="0">
              <a:solidFill>
                <a:schemeClr val="bg1">
                  <a:lumMod val="75000"/>
                </a:schemeClr>
              </a:solidFill>
              <a:latin typeface="Gill Sans MT" panose="020B0502020104020203" pitchFamily="34" charset="0"/>
              <a:cs typeface="Calibri" panose="020F0502020204030204" pitchFamily="34" charset="0"/>
            </a:rPr>
            <a:t>     </a:t>
          </a:r>
          <a:r>
            <a:rPr lang="en-US" sz="1400" u="none">
              <a:solidFill>
                <a:schemeClr val="bg1">
                  <a:lumMod val="75000"/>
                </a:schemeClr>
              </a:solidFill>
              <a:latin typeface="Gill Sans MT" panose="020B0502020104020203" pitchFamily="34" charset="0"/>
              <a:cs typeface="Calibri" panose="020F0502020204030204" pitchFamily="34" charset="0"/>
            </a:rPr>
            <a:t>By</a:t>
          </a:r>
          <a:r>
            <a:rPr lang="en-US" sz="1400" u="none" baseline="0">
              <a:solidFill>
                <a:schemeClr val="bg1">
                  <a:lumMod val="75000"/>
                </a:schemeClr>
              </a:solidFill>
              <a:latin typeface="Gill Sans MT" panose="020B0502020104020203" pitchFamily="34" charset="0"/>
              <a:cs typeface="Calibri" panose="020F0502020204030204" pitchFamily="34" charset="0"/>
            </a:rPr>
            <a:t> Week</a:t>
          </a:r>
          <a:endParaRPr lang="en-NG" sz="1400" u="none">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twoCellAnchor>
    <xdr:from>
      <xdr:col>10</xdr:col>
      <xdr:colOff>362235</xdr:colOff>
      <xdr:row>16</xdr:row>
      <xdr:rowOff>182777</xdr:rowOff>
    </xdr:from>
    <xdr:to>
      <xdr:col>12</xdr:col>
      <xdr:colOff>250819</xdr:colOff>
      <xdr:row>18</xdr:row>
      <xdr:rowOff>17863</xdr:rowOff>
    </xdr:to>
    <xdr:sp macro="" textlink="Model!$D$55">
      <xdr:nvSpPr>
        <xdr:cNvPr id="3266" name="Text Box 1">
          <a:extLst>
            <a:ext uri="{FF2B5EF4-FFF2-40B4-BE49-F238E27FC236}">
              <a16:creationId xmlns:a16="http://schemas.microsoft.com/office/drawing/2014/main" id="{15831677-74FC-5C28-39AB-64FC75AC3715}"/>
            </a:ext>
          </a:extLst>
        </xdr:cNvPr>
        <xdr:cNvSpPr txBox="1">
          <a:spLocks noChangeArrowheads="1"/>
        </xdr:cNvSpPr>
      </xdr:nvSpPr>
      <xdr:spPr bwMode="auto">
        <a:xfrm>
          <a:off x="6436148" y="3274951"/>
          <a:ext cx="1103367" cy="221608"/>
        </a:xfrm>
        <a:prstGeom prst="rect">
          <a:avLst/>
        </a:prstGeom>
        <a:noFill/>
        <a:ln w="9525">
          <a:noFill/>
          <a:miter lim="800000"/>
          <a:headEnd/>
          <a:tailEnd/>
        </a:ln>
      </xdr:spPr>
      <xdr:txBody>
        <a:bodyPr vertOverflow="clip" wrap="square" lIns="27432" tIns="18288" rIns="0" bIns="0" anchor="t" upright="1"/>
        <a:lstStyle/>
        <a:p>
          <a:pPr algn="l" rtl="0">
            <a:defRPr sz="1000"/>
          </a:pPr>
          <a:fld id="{1441A497-6FAB-46F6-A5DB-279A773ECC10}"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₦55,270,000</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398255</xdr:colOff>
      <xdr:row>21</xdr:row>
      <xdr:rowOff>126866</xdr:rowOff>
    </xdr:from>
    <xdr:to>
      <xdr:col>11</xdr:col>
      <xdr:colOff>489704</xdr:colOff>
      <xdr:row>22</xdr:row>
      <xdr:rowOff>170285</xdr:rowOff>
    </xdr:to>
    <xdr:sp macro="" textlink="Model!$D$63">
      <xdr:nvSpPr>
        <xdr:cNvPr id="3267" name="Text Box 1">
          <a:extLst>
            <a:ext uri="{FF2B5EF4-FFF2-40B4-BE49-F238E27FC236}">
              <a16:creationId xmlns:a16="http://schemas.microsoft.com/office/drawing/2014/main" id="{7B425760-6A58-7718-389A-FB51417CC765}"/>
            </a:ext>
          </a:extLst>
        </xdr:cNvPr>
        <xdr:cNvSpPr txBox="1">
          <a:spLocks noChangeArrowheads="1"/>
        </xdr:cNvSpPr>
      </xdr:nvSpPr>
      <xdr:spPr bwMode="auto">
        <a:xfrm>
          <a:off x="6472168" y="4185344"/>
          <a:ext cx="698840" cy="236680"/>
        </a:xfrm>
        <a:prstGeom prst="rect">
          <a:avLst/>
        </a:prstGeom>
        <a:noFill/>
        <a:ln w="9525">
          <a:noFill/>
          <a:miter lim="800000"/>
          <a:headEnd/>
          <a:tailEnd/>
        </a:ln>
      </xdr:spPr>
      <xdr:txBody>
        <a:bodyPr vertOverflow="clip" wrap="square" lIns="27432" tIns="18288" rIns="0" bIns="0" anchor="t" upright="1"/>
        <a:lstStyle/>
        <a:p>
          <a:pPr algn="l" rtl="0">
            <a:defRPr sz="1000"/>
          </a:pPr>
          <a:fld id="{3E495BA5-485A-4037-949E-3AA155D2D58C}"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29</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385004</xdr:colOff>
      <xdr:row>20</xdr:row>
      <xdr:rowOff>168832</xdr:rowOff>
    </xdr:from>
    <xdr:to>
      <xdr:col>12</xdr:col>
      <xdr:colOff>320454</xdr:colOff>
      <xdr:row>21</xdr:row>
      <xdr:rowOff>155453</xdr:rowOff>
    </xdr:to>
    <xdr:sp macro="" textlink="Model!D37">
      <xdr:nvSpPr>
        <xdr:cNvPr id="3268" name="Text Box 1">
          <a:extLst>
            <a:ext uri="{FF2B5EF4-FFF2-40B4-BE49-F238E27FC236}">
              <a16:creationId xmlns:a16="http://schemas.microsoft.com/office/drawing/2014/main" id="{2DDD1FA3-D597-6CBF-A6D3-9A0E16F9DAB6}"/>
            </a:ext>
          </a:extLst>
        </xdr:cNvPr>
        <xdr:cNvSpPr txBox="1">
          <a:spLocks noChangeArrowheads="1"/>
        </xdr:cNvSpPr>
      </xdr:nvSpPr>
      <xdr:spPr bwMode="auto">
        <a:xfrm>
          <a:off x="6458917" y="4034049"/>
          <a:ext cx="1150233" cy="179882"/>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Count of Employee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10</xdr:col>
      <xdr:colOff>371751</xdr:colOff>
      <xdr:row>22</xdr:row>
      <xdr:rowOff>127968</xdr:rowOff>
    </xdr:from>
    <xdr:to>
      <xdr:col>12</xdr:col>
      <xdr:colOff>307201</xdr:colOff>
      <xdr:row>23</xdr:row>
      <xdr:rowOff>114589</xdr:rowOff>
    </xdr:to>
    <xdr:sp macro="" textlink="Model!D37">
      <xdr:nvSpPr>
        <xdr:cNvPr id="3269" name="Text Box 1">
          <a:extLst>
            <a:ext uri="{FF2B5EF4-FFF2-40B4-BE49-F238E27FC236}">
              <a16:creationId xmlns:a16="http://schemas.microsoft.com/office/drawing/2014/main" id="{78462BD2-43C2-5C2C-0F70-3D7959D644CD}"/>
            </a:ext>
          </a:extLst>
        </xdr:cNvPr>
        <xdr:cNvSpPr txBox="1">
          <a:spLocks noChangeArrowheads="1"/>
        </xdr:cNvSpPr>
      </xdr:nvSpPr>
      <xdr:spPr bwMode="auto">
        <a:xfrm>
          <a:off x="6445664" y="4379707"/>
          <a:ext cx="1150233" cy="179882"/>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Quality Rate</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10</xdr:col>
      <xdr:colOff>367379</xdr:colOff>
      <xdr:row>22</xdr:row>
      <xdr:rowOff>158716</xdr:rowOff>
    </xdr:from>
    <xdr:to>
      <xdr:col>15</xdr:col>
      <xdr:colOff>185087</xdr:colOff>
      <xdr:row>22</xdr:row>
      <xdr:rowOff>158716</xdr:rowOff>
    </xdr:to>
    <xdr:cxnSp macro="">
      <xdr:nvCxnSpPr>
        <xdr:cNvPr id="3270" name="Straight Connector 3269">
          <a:extLst>
            <a:ext uri="{FF2B5EF4-FFF2-40B4-BE49-F238E27FC236}">
              <a16:creationId xmlns:a16="http://schemas.microsoft.com/office/drawing/2014/main" id="{47DDEA1B-04CC-96AA-2692-6BF8F1712A66}"/>
            </a:ext>
          </a:extLst>
        </xdr:cNvPr>
        <xdr:cNvCxnSpPr/>
      </xdr:nvCxnSpPr>
      <xdr:spPr>
        <a:xfrm>
          <a:off x="6441292" y="4410455"/>
          <a:ext cx="285466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362547</xdr:colOff>
      <xdr:row>19</xdr:row>
      <xdr:rowOff>105297</xdr:rowOff>
    </xdr:from>
    <xdr:to>
      <xdr:col>15</xdr:col>
      <xdr:colOff>180255</xdr:colOff>
      <xdr:row>19</xdr:row>
      <xdr:rowOff>105297</xdr:rowOff>
    </xdr:to>
    <xdr:cxnSp macro="">
      <xdr:nvCxnSpPr>
        <xdr:cNvPr id="3271" name="Straight Connector 3270">
          <a:extLst>
            <a:ext uri="{FF2B5EF4-FFF2-40B4-BE49-F238E27FC236}">
              <a16:creationId xmlns:a16="http://schemas.microsoft.com/office/drawing/2014/main" id="{29D7FADA-AC08-DC39-5818-1D354B308601}"/>
            </a:ext>
          </a:extLst>
        </xdr:cNvPr>
        <xdr:cNvCxnSpPr/>
      </xdr:nvCxnSpPr>
      <xdr:spPr>
        <a:xfrm>
          <a:off x="6436460" y="3777254"/>
          <a:ext cx="285466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344550</xdr:colOff>
      <xdr:row>7</xdr:row>
      <xdr:rowOff>99403</xdr:rowOff>
    </xdr:from>
    <xdr:to>
      <xdr:col>11</xdr:col>
      <xdr:colOff>452927</xdr:colOff>
      <xdr:row>8</xdr:row>
      <xdr:rowOff>139572</xdr:rowOff>
    </xdr:to>
    <xdr:sp macro="" textlink="Model!$E$29">
      <xdr:nvSpPr>
        <xdr:cNvPr id="3280" name="Text Box 1">
          <a:extLst>
            <a:ext uri="{FF2B5EF4-FFF2-40B4-BE49-F238E27FC236}">
              <a16:creationId xmlns:a16="http://schemas.microsoft.com/office/drawing/2014/main" id="{E6F25AA6-6237-6C75-D450-79D875723172}"/>
            </a:ext>
          </a:extLst>
        </xdr:cNvPr>
        <xdr:cNvSpPr txBox="1">
          <a:spLocks noChangeArrowheads="1"/>
        </xdr:cNvSpPr>
      </xdr:nvSpPr>
      <xdr:spPr bwMode="auto">
        <a:xfrm>
          <a:off x="6418463" y="1452229"/>
          <a:ext cx="715768" cy="233430"/>
        </a:xfrm>
        <a:prstGeom prst="rect">
          <a:avLst/>
        </a:prstGeom>
        <a:noFill/>
        <a:ln w="9525">
          <a:noFill/>
          <a:miter lim="800000"/>
          <a:headEnd/>
          <a:tailEnd/>
        </a:ln>
      </xdr:spPr>
      <xdr:txBody>
        <a:bodyPr vertOverflow="clip" wrap="square" lIns="27432" tIns="18288" rIns="0" bIns="0" anchor="t" upright="1"/>
        <a:lstStyle/>
        <a:p>
          <a:pPr algn="l" rtl="0">
            <a:defRPr sz="1000"/>
          </a:pPr>
          <a:fld id="{773CEEE7-A32D-49BD-B03B-B30F0C008C17}"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19.21%</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371106</xdr:colOff>
      <xdr:row>15</xdr:row>
      <xdr:rowOff>54359</xdr:rowOff>
    </xdr:from>
    <xdr:to>
      <xdr:col>15</xdr:col>
      <xdr:colOff>151336</xdr:colOff>
      <xdr:row>15</xdr:row>
      <xdr:rowOff>54359</xdr:rowOff>
    </xdr:to>
    <xdr:cxnSp macro="">
      <xdr:nvCxnSpPr>
        <xdr:cNvPr id="3281" name="Straight Connector 3280">
          <a:extLst>
            <a:ext uri="{FF2B5EF4-FFF2-40B4-BE49-F238E27FC236}">
              <a16:creationId xmlns:a16="http://schemas.microsoft.com/office/drawing/2014/main" id="{68494BA9-243F-6236-FC74-0B7A1BA022DF}"/>
            </a:ext>
          </a:extLst>
        </xdr:cNvPr>
        <xdr:cNvCxnSpPr/>
      </xdr:nvCxnSpPr>
      <xdr:spPr>
        <a:xfrm>
          <a:off x="6445019" y="2953272"/>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385462</xdr:colOff>
      <xdr:row>16</xdr:row>
      <xdr:rowOff>151542</xdr:rowOff>
    </xdr:from>
    <xdr:to>
      <xdr:col>15</xdr:col>
      <xdr:colOff>165692</xdr:colOff>
      <xdr:row>16</xdr:row>
      <xdr:rowOff>151542</xdr:rowOff>
    </xdr:to>
    <xdr:cxnSp macro="">
      <xdr:nvCxnSpPr>
        <xdr:cNvPr id="3282" name="Straight Connector 3281">
          <a:extLst>
            <a:ext uri="{FF2B5EF4-FFF2-40B4-BE49-F238E27FC236}">
              <a16:creationId xmlns:a16="http://schemas.microsoft.com/office/drawing/2014/main" id="{1F617EBB-7CAF-10AB-BDE8-8A3B03B6A452}"/>
            </a:ext>
          </a:extLst>
        </xdr:cNvPr>
        <xdr:cNvCxnSpPr/>
      </xdr:nvCxnSpPr>
      <xdr:spPr>
        <a:xfrm>
          <a:off x="6459375" y="3243716"/>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372210</xdr:colOff>
      <xdr:row>21</xdr:row>
      <xdr:rowOff>247</xdr:rowOff>
    </xdr:from>
    <xdr:to>
      <xdr:col>15</xdr:col>
      <xdr:colOff>152440</xdr:colOff>
      <xdr:row>21</xdr:row>
      <xdr:rowOff>247</xdr:rowOff>
    </xdr:to>
    <xdr:cxnSp macro="">
      <xdr:nvCxnSpPr>
        <xdr:cNvPr id="3284" name="Straight Connector 3283">
          <a:extLst>
            <a:ext uri="{FF2B5EF4-FFF2-40B4-BE49-F238E27FC236}">
              <a16:creationId xmlns:a16="http://schemas.microsoft.com/office/drawing/2014/main" id="{DEFB8B13-1FEC-AC84-DD1E-C82781E8208D}"/>
            </a:ext>
          </a:extLst>
        </xdr:cNvPr>
        <xdr:cNvCxnSpPr/>
      </xdr:nvCxnSpPr>
      <xdr:spPr>
        <a:xfrm>
          <a:off x="6446123" y="4058725"/>
          <a:ext cx="2817187"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398807</xdr:colOff>
      <xdr:row>23</xdr:row>
      <xdr:rowOff>86005</xdr:rowOff>
    </xdr:from>
    <xdr:to>
      <xdr:col>11</xdr:col>
      <xdr:colOff>490256</xdr:colOff>
      <xdr:row>24</xdr:row>
      <xdr:rowOff>129424</xdr:rowOff>
    </xdr:to>
    <xdr:sp macro="" textlink="Model!$D$72">
      <xdr:nvSpPr>
        <xdr:cNvPr id="3285" name="Text Box 1">
          <a:extLst>
            <a:ext uri="{FF2B5EF4-FFF2-40B4-BE49-F238E27FC236}">
              <a16:creationId xmlns:a16="http://schemas.microsoft.com/office/drawing/2014/main" id="{8A455B30-D5FE-3909-9523-4C3E48AC882C}"/>
            </a:ext>
          </a:extLst>
        </xdr:cNvPr>
        <xdr:cNvSpPr txBox="1">
          <a:spLocks noChangeArrowheads="1"/>
        </xdr:cNvSpPr>
      </xdr:nvSpPr>
      <xdr:spPr bwMode="auto">
        <a:xfrm>
          <a:off x="6472720" y="4531005"/>
          <a:ext cx="698840" cy="236680"/>
        </a:xfrm>
        <a:prstGeom prst="rect">
          <a:avLst/>
        </a:prstGeom>
        <a:noFill/>
        <a:ln w="9525">
          <a:noFill/>
          <a:miter lim="800000"/>
          <a:headEnd/>
          <a:tailEnd/>
        </a:ln>
      </xdr:spPr>
      <xdr:txBody>
        <a:bodyPr vertOverflow="clip" wrap="square" lIns="27432" tIns="18288" rIns="0" bIns="0" anchor="t" upright="1"/>
        <a:lstStyle/>
        <a:p>
          <a:pPr algn="l" rtl="0">
            <a:defRPr sz="1000"/>
          </a:pPr>
          <a:fld id="{1FE6EE2C-2CFC-48A9-AAB0-155CBEB253AB}"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0.82%</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372303</xdr:colOff>
      <xdr:row>25</xdr:row>
      <xdr:rowOff>169933</xdr:rowOff>
    </xdr:from>
    <xdr:to>
      <xdr:col>12</xdr:col>
      <xdr:colOff>427934</xdr:colOff>
      <xdr:row>26</xdr:row>
      <xdr:rowOff>179456</xdr:rowOff>
    </xdr:to>
    <xdr:sp macro="" textlink="Model!D37">
      <xdr:nvSpPr>
        <xdr:cNvPr id="3288" name="Text Box 1">
          <a:extLst>
            <a:ext uri="{FF2B5EF4-FFF2-40B4-BE49-F238E27FC236}">
              <a16:creationId xmlns:a16="http://schemas.microsoft.com/office/drawing/2014/main" id="{00B4C396-1DF9-CBDC-EA28-3B232C9B1663}"/>
            </a:ext>
          </a:extLst>
        </xdr:cNvPr>
        <xdr:cNvSpPr txBox="1">
          <a:spLocks noChangeArrowheads="1"/>
        </xdr:cNvSpPr>
      </xdr:nvSpPr>
      <xdr:spPr bwMode="auto">
        <a:xfrm>
          <a:off x="6446216" y="5001455"/>
          <a:ext cx="1270414" cy="202784"/>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100" b="1" i="0" u="none" strike="noStrike" baseline="0">
              <a:solidFill>
                <a:schemeClr val="accent6">
                  <a:lumMod val="75000"/>
                </a:schemeClr>
              </a:solidFill>
              <a:latin typeface="Calibri" panose="020F0502020204030204" pitchFamily="34" charset="0"/>
              <a:cs typeface="Calibri" panose="020F0502020204030204" pitchFamily="34" charset="0"/>
            </a:rPr>
            <a:t>Avg. Training Hours</a:t>
          </a:r>
          <a:endParaRPr lang="en-NG" sz="1100" b="1" i="0" u="none" strike="noStrike" baseline="0">
            <a:solidFill>
              <a:schemeClr val="accent6">
                <a:lumMod val="75000"/>
              </a:schemeClr>
            </a:solidFill>
            <a:latin typeface="Calibri" panose="020F0502020204030204" pitchFamily="34" charset="0"/>
            <a:cs typeface="Calibri" panose="020F0502020204030204" pitchFamily="34" charset="0"/>
          </a:endParaRPr>
        </a:p>
      </xdr:txBody>
    </xdr:sp>
    <xdr:clientData/>
  </xdr:twoCellAnchor>
  <xdr:twoCellAnchor>
    <xdr:from>
      <xdr:col>10</xdr:col>
      <xdr:colOff>367931</xdr:colOff>
      <xdr:row>26</xdr:row>
      <xdr:rowOff>7420</xdr:rowOff>
    </xdr:from>
    <xdr:to>
      <xdr:col>15</xdr:col>
      <xdr:colOff>185639</xdr:colOff>
      <xdr:row>26</xdr:row>
      <xdr:rowOff>7420</xdr:rowOff>
    </xdr:to>
    <xdr:cxnSp macro="">
      <xdr:nvCxnSpPr>
        <xdr:cNvPr id="3289" name="Straight Connector 3288">
          <a:extLst>
            <a:ext uri="{FF2B5EF4-FFF2-40B4-BE49-F238E27FC236}">
              <a16:creationId xmlns:a16="http://schemas.microsoft.com/office/drawing/2014/main" id="{B14EC31C-6236-0EEA-1D56-A7D5FD2F2C02}"/>
            </a:ext>
          </a:extLst>
        </xdr:cNvPr>
        <xdr:cNvCxnSpPr/>
      </xdr:nvCxnSpPr>
      <xdr:spPr>
        <a:xfrm>
          <a:off x="6441844" y="5032203"/>
          <a:ext cx="2854665" cy="0"/>
        </a:xfrm>
        <a:prstGeom prst="line">
          <a:avLst/>
        </a:prstGeom>
        <a:ln w="19050">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399359</xdr:colOff>
      <xdr:row>26</xdr:row>
      <xdr:rowOff>127970</xdr:rowOff>
    </xdr:from>
    <xdr:to>
      <xdr:col>11</xdr:col>
      <xdr:colOff>490808</xdr:colOff>
      <xdr:row>27</xdr:row>
      <xdr:rowOff>171390</xdr:rowOff>
    </xdr:to>
    <xdr:sp macro="" textlink="Model!$D$81">
      <xdr:nvSpPr>
        <xdr:cNvPr id="3290" name="Text Box 1">
          <a:extLst>
            <a:ext uri="{FF2B5EF4-FFF2-40B4-BE49-F238E27FC236}">
              <a16:creationId xmlns:a16="http://schemas.microsoft.com/office/drawing/2014/main" id="{21F6D1FD-5427-F114-B832-89F6720C54FF}"/>
            </a:ext>
          </a:extLst>
        </xdr:cNvPr>
        <xdr:cNvSpPr txBox="1">
          <a:spLocks noChangeArrowheads="1"/>
        </xdr:cNvSpPr>
      </xdr:nvSpPr>
      <xdr:spPr bwMode="auto">
        <a:xfrm>
          <a:off x="6473272" y="5152753"/>
          <a:ext cx="698840" cy="236680"/>
        </a:xfrm>
        <a:prstGeom prst="rect">
          <a:avLst/>
        </a:prstGeom>
        <a:noFill/>
        <a:ln w="9525">
          <a:noFill/>
          <a:miter lim="800000"/>
          <a:headEnd/>
          <a:tailEnd/>
        </a:ln>
      </xdr:spPr>
      <xdr:txBody>
        <a:bodyPr vertOverflow="clip" wrap="square" lIns="27432" tIns="18288" rIns="0" bIns="0" anchor="t" upright="1"/>
        <a:lstStyle/>
        <a:p>
          <a:pPr algn="l" rtl="0">
            <a:defRPr sz="1000"/>
          </a:pPr>
          <a:fld id="{04576B25-1912-4316-BD10-FF37A5D42039}"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0.76</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10</xdr:col>
      <xdr:colOff>214393</xdr:colOff>
      <xdr:row>8</xdr:row>
      <xdr:rowOff>0</xdr:rowOff>
    </xdr:from>
    <xdr:to>
      <xdr:col>13</xdr:col>
      <xdr:colOff>358913</xdr:colOff>
      <xdr:row>10</xdr:row>
      <xdr:rowOff>171756</xdr:rowOff>
    </xdr:to>
    <xdr:graphicFrame macro="">
      <xdr:nvGraphicFramePr>
        <xdr:cNvPr id="3291" name="Chart 3290">
          <a:extLst>
            <a:ext uri="{FF2B5EF4-FFF2-40B4-BE49-F238E27FC236}">
              <a16:creationId xmlns:a16="http://schemas.microsoft.com/office/drawing/2014/main" id="{66EBDA22-072E-4E3F-90BE-E791FE4E7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234676</xdr:colOff>
      <xdr:row>23</xdr:row>
      <xdr:rowOff>179456</xdr:rowOff>
    </xdr:from>
    <xdr:to>
      <xdr:col>13</xdr:col>
      <xdr:colOff>510762</xdr:colOff>
      <xdr:row>26</xdr:row>
      <xdr:rowOff>179456</xdr:rowOff>
    </xdr:to>
    <xdr:graphicFrame macro="">
      <xdr:nvGraphicFramePr>
        <xdr:cNvPr id="3292" name="Chart 3291">
          <a:extLst>
            <a:ext uri="{FF2B5EF4-FFF2-40B4-BE49-F238E27FC236}">
              <a16:creationId xmlns:a16="http://schemas.microsoft.com/office/drawing/2014/main" id="{A1727078-BE87-4049-B896-45D327CC9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242003</xdr:colOff>
      <xdr:row>26</xdr:row>
      <xdr:rowOff>151847</xdr:rowOff>
    </xdr:from>
    <xdr:to>
      <xdr:col>14</xdr:col>
      <xdr:colOff>0</xdr:colOff>
      <xdr:row>29</xdr:row>
      <xdr:rowOff>162727</xdr:rowOff>
    </xdr:to>
    <xdr:graphicFrame macro="">
      <xdr:nvGraphicFramePr>
        <xdr:cNvPr id="3293" name="Chart 3292">
          <a:extLst>
            <a:ext uri="{FF2B5EF4-FFF2-40B4-BE49-F238E27FC236}">
              <a16:creationId xmlns:a16="http://schemas.microsoft.com/office/drawing/2014/main" id="{8EB86B09-D86F-4E90-95AA-E05D33019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381684</xdr:colOff>
      <xdr:row>10</xdr:row>
      <xdr:rowOff>3182</xdr:rowOff>
    </xdr:from>
    <xdr:to>
      <xdr:col>11</xdr:col>
      <xdr:colOff>490061</xdr:colOff>
      <xdr:row>11</xdr:row>
      <xdr:rowOff>43351</xdr:rowOff>
    </xdr:to>
    <xdr:sp macro="" textlink="Model!$D$39">
      <xdr:nvSpPr>
        <xdr:cNvPr id="3294" name="Text Box 1">
          <a:extLst>
            <a:ext uri="{FF2B5EF4-FFF2-40B4-BE49-F238E27FC236}">
              <a16:creationId xmlns:a16="http://schemas.microsoft.com/office/drawing/2014/main" id="{2E48833E-D0FC-80A6-2D80-B2DC23C371C6}"/>
            </a:ext>
          </a:extLst>
        </xdr:cNvPr>
        <xdr:cNvSpPr txBox="1">
          <a:spLocks noChangeArrowheads="1"/>
        </xdr:cNvSpPr>
      </xdr:nvSpPr>
      <xdr:spPr bwMode="auto">
        <a:xfrm>
          <a:off x="6455597" y="1935791"/>
          <a:ext cx="715768" cy="233430"/>
        </a:xfrm>
        <a:prstGeom prst="rect">
          <a:avLst/>
        </a:prstGeom>
        <a:noFill/>
        <a:ln w="9525">
          <a:noFill/>
          <a:miter lim="800000"/>
          <a:headEnd/>
          <a:tailEnd/>
        </a:ln>
      </xdr:spPr>
      <xdr:txBody>
        <a:bodyPr vertOverflow="clip" wrap="square" lIns="27432" tIns="18288" rIns="0" bIns="0" anchor="t" upright="1"/>
        <a:lstStyle/>
        <a:p>
          <a:pPr algn="l" rtl="0">
            <a:defRPr sz="1000"/>
          </a:pPr>
          <a:fld id="{DED38888-32F6-433E-95BE-3D76268BD934}"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47.64</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592619</xdr:colOff>
      <xdr:row>23</xdr:row>
      <xdr:rowOff>100361</xdr:rowOff>
    </xdr:from>
    <xdr:to>
      <xdr:col>17</xdr:col>
      <xdr:colOff>76677</xdr:colOff>
      <xdr:row>24</xdr:row>
      <xdr:rowOff>143780</xdr:rowOff>
    </xdr:to>
    <xdr:sp macro="" textlink="Model!$D$73">
      <xdr:nvSpPr>
        <xdr:cNvPr id="3295" name="Text Box 1">
          <a:extLst>
            <a:ext uri="{FF2B5EF4-FFF2-40B4-BE49-F238E27FC236}">
              <a16:creationId xmlns:a16="http://schemas.microsoft.com/office/drawing/2014/main" id="{8E946252-EF69-E80C-F684-029B10A9969D}"/>
            </a:ext>
          </a:extLst>
        </xdr:cNvPr>
        <xdr:cNvSpPr txBox="1">
          <a:spLocks noChangeArrowheads="1"/>
        </xdr:cNvSpPr>
      </xdr:nvSpPr>
      <xdr:spPr bwMode="auto">
        <a:xfrm>
          <a:off x="9703489" y="4545361"/>
          <a:ext cx="698840" cy="236680"/>
        </a:xfrm>
        <a:prstGeom prst="rect">
          <a:avLst/>
        </a:prstGeom>
        <a:noFill/>
        <a:ln w="9525">
          <a:noFill/>
          <a:miter lim="800000"/>
          <a:headEnd/>
          <a:tailEnd/>
        </a:ln>
      </xdr:spPr>
      <xdr:txBody>
        <a:bodyPr vertOverflow="clip" wrap="square" lIns="27432" tIns="18288" rIns="0" bIns="0" anchor="t" upright="1"/>
        <a:lstStyle/>
        <a:p>
          <a:pPr algn="l" rtl="0">
            <a:defRPr sz="1000"/>
          </a:pPr>
          <a:fld id="{5DBF505C-AB17-4A78-97D5-EEE0063855B0}" type="TxLink">
            <a:rPr lang="en-US" sz="1400" b="1" i="0" u="none" strike="noStrike" baseline="0">
              <a:solidFill>
                <a:srgbClr val="000000"/>
              </a:solidFill>
              <a:latin typeface="Calibri" panose="020F0502020204030204" pitchFamily="34" charset="0"/>
              <a:cs typeface="Calibri" panose="020F0502020204030204" pitchFamily="34" charset="0"/>
            </a:rPr>
            <a:pPr algn="l" rtl="0">
              <a:defRPr sz="1000"/>
            </a:pPr>
            <a:t>0.67%</a:t>
          </a:fld>
          <a:endParaRPr lang="en-NG" sz="1400" b="1" i="0" u="none" strike="noStrike" baseline="0">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441739</xdr:colOff>
      <xdr:row>7</xdr:row>
      <xdr:rowOff>193260</xdr:rowOff>
    </xdr:from>
    <xdr:to>
      <xdr:col>19</xdr:col>
      <xdr:colOff>55218</xdr:colOff>
      <xdr:row>11</xdr:row>
      <xdr:rowOff>5275</xdr:rowOff>
    </xdr:to>
    <xdr:graphicFrame macro="">
      <xdr:nvGraphicFramePr>
        <xdr:cNvPr id="3296" name="Chart 3295">
          <a:extLst>
            <a:ext uri="{FF2B5EF4-FFF2-40B4-BE49-F238E27FC236}">
              <a16:creationId xmlns:a16="http://schemas.microsoft.com/office/drawing/2014/main" id="{ED0A9A71-A006-4902-A365-C3B68F4A0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441741</xdr:colOff>
      <xdr:row>23</xdr:row>
      <xdr:rowOff>151849</xdr:rowOff>
    </xdr:from>
    <xdr:to>
      <xdr:col>18</xdr:col>
      <xdr:colOff>579783</xdr:colOff>
      <xdr:row>27</xdr:row>
      <xdr:rowOff>9558</xdr:rowOff>
    </xdr:to>
    <xdr:graphicFrame macro="">
      <xdr:nvGraphicFramePr>
        <xdr:cNvPr id="3297" name="Chart 3296">
          <a:extLst>
            <a:ext uri="{FF2B5EF4-FFF2-40B4-BE49-F238E27FC236}">
              <a16:creationId xmlns:a16="http://schemas.microsoft.com/office/drawing/2014/main" id="{99EBBF77-5BD9-4EAE-9373-C91046171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510761</xdr:colOff>
      <xdr:row>5</xdr:row>
      <xdr:rowOff>151849</xdr:rowOff>
    </xdr:from>
    <xdr:to>
      <xdr:col>5</xdr:col>
      <xdr:colOff>82826</xdr:colOff>
      <xdr:row>10</xdr:row>
      <xdr:rowOff>110434</xdr:rowOff>
    </xdr:to>
    <xdr:graphicFrame macro="">
      <xdr:nvGraphicFramePr>
        <xdr:cNvPr id="3298" name="Chart 3297">
          <a:extLst>
            <a:ext uri="{FF2B5EF4-FFF2-40B4-BE49-F238E27FC236}">
              <a16:creationId xmlns:a16="http://schemas.microsoft.com/office/drawing/2014/main" id="{C2770345-E193-460F-9149-02F44A862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552726</xdr:colOff>
      <xdr:row>21</xdr:row>
      <xdr:rowOff>138597</xdr:rowOff>
    </xdr:from>
    <xdr:to>
      <xdr:col>5</xdr:col>
      <xdr:colOff>124791</xdr:colOff>
      <xdr:row>26</xdr:row>
      <xdr:rowOff>97182</xdr:rowOff>
    </xdr:to>
    <xdr:graphicFrame macro="">
      <xdr:nvGraphicFramePr>
        <xdr:cNvPr id="3299" name="Chart 3298">
          <a:extLst>
            <a:ext uri="{FF2B5EF4-FFF2-40B4-BE49-F238E27FC236}">
              <a16:creationId xmlns:a16="http://schemas.microsoft.com/office/drawing/2014/main" id="{0FAC055A-A891-A787-413E-D1D51D4CD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511314</xdr:colOff>
      <xdr:row>5</xdr:row>
      <xdr:rowOff>152402</xdr:rowOff>
    </xdr:from>
    <xdr:to>
      <xdr:col>10</xdr:col>
      <xdr:colOff>83379</xdr:colOff>
      <xdr:row>10</xdr:row>
      <xdr:rowOff>110987</xdr:rowOff>
    </xdr:to>
    <xdr:graphicFrame macro="">
      <xdr:nvGraphicFramePr>
        <xdr:cNvPr id="3301" name="Chart 3300">
          <a:extLst>
            <a:ext uri="{FF2B5EF4-FFF2-40B4-BE49-F238E27FC236}">
              <a16:creationId xmlns:a16="http://schemas.microsoft.com/office/drawing/2014/main" id="{1CA8CB87-8FCD-8A03-5230-02E3DD169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525117</xdr:colOff>
      <xdr:row>25</xdr:row>
      <xdr:rowOff>41414</xdr:rowOff>
    </xdr:from>
    <xdr:to>
      <xdr:col>5</xdr:col>
      <xdr:colOff>97182</xdr:colOff>
      <xdr:row>30</xdr:row>
      <xdr:rowOff>0</xdr:rowOff>
    </xdr:to>
    <xdr:graphicFrame macro="">
      <xdr:nvGraphicFramePr>
        <xdr:cNvPr id="3302" name="Chart 3301">
          <a:extLst>
            <a:ext uri="{FF2B5EF4-FFF2-40B4-BE49-F238E27FC236}">
              <a16:creationId xmlns:a16="http://schemas.microsoft.com/office/drawing/2014/main" id="{29A01C59-D331-5BA9-045C-3372E23B2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110987</xdr:colOff>
      <xdr:row>5</xdr:row>
      <xdr:rowOff>166205</xdr:rowOff>
    </xdr:from>
    <xdr:to>
      <xdr:col>15</xdr:col>
      <xdr:colOff>290443</xdr:colOff>
      <xdr:row>10</xdr:row>
      <xdr:rowOff>124790</xdr:rowOff>
    </xdr:to>
    <xdr:graphicFrame macro="">
      <xdr:nvGraphicFramePr>
        <xdr:cNvPr id="3303" name="Chart 3302">
          <a:extLst>
            <a:ext uri="{FF2B5EF4-FFF2-40B4-BE49-F238E27FC236}">
              <a16:creationId xmlns:a16="http://schemas.microsoft.com/office/drawing/2014/main" id="{03A48B25-8577-8FD5-CDCC-93463A3E5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152952</xdr:colOff>
      <xdr:row>21</xdr:row>
      <xdr:rowOff>152953</xdr:rowOff>
    </xdr:from>
    <xdr:to>
      <xdr:col>15</xdr:col>
      <xdr:colOff>332408</xdr:colOff>
      <xdr:row>26</xdr:row>
      <xdr:rowOff>111538</xdr:rowOff>
    </xdr:to>
    <xdr:graphicFrame macro="">
      <xdr:nvGraphicFramePr>
        <xdr:cNvPr id="3304" name="Chart 3303">
          <a:extLst>
            <a:ext uri="{FF2B5EF4-FFF2-40B4-BE49-F238E27FC236}">
              <a16:creationId xmlns:a16="http://schemas.microsoft.com/office/drawing/2014/main" id="{62F1DC79-7100-B050-3DAA-74B940F98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125343</xdr:colOff>
      <xdr:row>25</xdr:row>
      <xdr:rowOff>55770</xdr:rowOff>
    </xdr:from>
    <xdr:to>
      <xdr:col>15</xdr:col>
      <xdr:colOff>304799</xdr:colOff>
      <xdr:row>29</xdr:row>
      <xdr:rowOff>55217</xdr:rowOff>
    </xdr:to>
    <xdr:graphicFrame macro="">
      <xdr:nvGraphicFramePr>
        <xdr:cNvPr id="3305" name="Chart 3304">
          <a:extLst>
            <a:ext uri="{FF2B5EF4-FFF2-40B4-BE49-F238E27FC236}">
              <a16:creationId xmlns:a16="http://schemas.microsoft.com/office/drawing/2014/main" id="{6B6A38B3-1910-C85F-2364-56B51752A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359465</xdr:colOff>
      <xdr:row>5</xdr:row>
      <xdr:rowOff>180010</xdr:rowOff>
    </xdr:from>
    <xdr:to>
      <xdr:col>20</xdr:col>
      <xdr:colOff>538922</xdr:colOff>
      <xdr:row>10</xdr:row>
      <xdr:rowOff>138595</xdr:rowOff>
    </xdr:to>
    <xdr:graphicFrame macro="">
      <xdr:nvGraphicFramePr>
        <xdr:cNvPr id="3309" name="Chart 3308">
          <a:extLst>
            <a:ext uri="{FF2B5EF4-FFF2-40B4-BE49-F238E27FC236}">
              <a16:creationId xmlns:a16="http://schemas.microsoft.com/office/drawing/2014/main" id="{3AADE44B-47AA-B39D-1C32-96BA5E6E8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401430</xdr:colOff>
      <xdr:row>21</xdr:row>
      <xdr:rowOff>166758</xdr:rowOff>
    </xdr:from>
    <xdr:to>
      <xdr:col>20</xdr:col>
      <xdr:colOff>580887</xdr:colOff>
      <xdr:row>26</xdr:row>
      <xdr:rowOff>125343</xdr:rowOff>
    </xdr:to>
    <xdr:graphicFrame macro="">
      <xdr:nvGraphicFramePr>
        <xdr:cNvPr id="3310" name="Chart 3309">
          <a:extLst>
            <a:ext uri="{FF2B5EF4-FFF2-40B4-BE49-F238E27FC236}">
              <a16:creationId xmlns:a16="http://schemas.microsoft.com/office/drawing/2014/main" id="{A413A91B-A27C-B3DD-EF24-927B4700F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373821</xdr:colOff>
      <xdr:row>25</xdr:row>
      <xdr:rowOff>69575</xdr:rowOff>
    </xdr:from>
    <xdr:to>
      <xdr:col>20</xdr:col>
      <xdr:colOff>553278</xdr:colOff>
      <xdr:row>29</xdr:row>
      <xdr:rowOff>69022</xdr:rowOff>
    </xdr:to>
    <xdr:graphicFrame macro="">
      <xdr:nvGraphicFramePr>
        <xdr:cNvPr id="3311" name="Chart 3310">
          <a:extLst>
            <a:ext uri="{FF2B5EF4-FFF2-40B4-BE49-F238E27FC236}">
              <a16:creationId xmlns:a16="http://schemas.microsoft.com/office/drawing/2014/main" id="{E7439EE8-5BC2-E8F7-EF75-753F757AD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594139</xdr:colOff>
      <xdr:row>21</xdr:row>
      <xdr:rowOff>138597</xdr:rowOff>
    </xdr:from>
    <xdr:to>
      <xdr:col>10</xdr:col>
      <xdr:colOff>166204</xdr:colOff>
      <xdr:row>26</xdr:row>
      <xdr:rowOff>97182</xdr:rowOff>
    </xdr:to>
    <xdr:graphicFrame macro="">
      <xdr:nvGraphicFramePr>
        <xdr:cNvPr id="3314" name="Chart 3313">
          <a:extLst>
            <a:ext uri="{FF2B5EF4-FFF2-40B4-BE49-F238E27FC236}">
              <a16:creationId xmlns:a16="http://schemas.microsoft.com/office/drawing/2014/main" id="{139C0813-0431-6026-CBB6-23382EBE6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566530</xdr:colOff>
      <xdr:row>25</xdr:row>
      <xdr:rowOff>41414</xdr:rowOff>
    </xdr:from>
    <xdr:to>
      <xdr:col>10</xdr:col>
      <xdr:colOff>138595</xdr:colOff>
      <xdr:row>30</xdr:row>
      <xdr:rowOff>0</xdr:rowOff>
    </xdr:to>
    <xdr:graphicFrame macro="">
      <xdr:nvGraphicFramePr>
        <xdr:cNvPr id="3315" name="Chart 3314">
          <a:extLst>
            <a:ext uri="{FF2B5EF4-FFF2-40B4-BE49-F238E27FC236}">
              <a16:creationId xmlns:a16="http://schemas.microsoft.com/office/drawing/2014/main" id="{20CD22E4-5E37-5A0D-A208-31F3A9EBC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414130</xdr:colOff>
      <xdr:row>26</xdr:row>
      <xdr:rowOff>179456</xdr:rowOff>
    </xdr:from>
    <xdr:to>
      <xdr:col>18</xdr:col>
      <xdr:colOff>552175</xdr:colOff>
      <xdr:row>30</xdr:row>
      <xdr:rowOff>0</xdr:rowOff>
    </xdr:to>
    <xdr:graphicFrame macro="">
      <xdr:nvGraphicFramePr>
        <xdr:cNvPr id="3316" name="Chart 3315">
          <a:extLst>
            <a:ext uri="{FF2B5EF4-FFF2-40B4-BE49-F238E27FC236}">
              <a16:creationId xmlns:a16="http://schemas.microsoft.com/office/drawing/2014/main" id="{BC1CE3A3-80F5-48EF-B667-E2B7E5AC5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9</xdr:col>
      <xdr:colOff>50797</xdr:colOff>
      <xdr:row>0</xdr:row>
      <xdr:rowOff>101022</xdr:rowOff>
    </xdr:from>
    <xdr:to>
      <xdr:col>15</xdr:col>
      <xdr:colOff>101022</xdr:colOff>
      <xdr:row>2</xdr:row>
      <xdr:rowOff>121795</xdr:rowOff>
    </xdr:to>
    <mc:AlternateContent xmlns:mc="http://schemas.openxmlformats.org/markup-compatibility/2006" xmlns:a14="http://schemas.microsoft.com/office/drawing/2010/main">
      <mc:Choice Requires="a14">
        <xdr:graphicFrame macro="">
          <xdr:nvGraphicFramePr>
            <xdr:cNvPr id="3317" name="Week">
              <a:extLst>
                <a:ext uri="{FF2B5EF4-FFF2-40B4-BE49-F238E27FC236}">
                  <a16:creationId xmlns:a16="http://schemas.microsoft.com/office/drawing/2014/main" id="{06FD32D8-F6F9-B8A2-D545-4C433A14BD1A}"/>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5506024" y="101022"/>
              <a:ext cx="3687043" cy="396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317500</xdr:colOff>
      <xdr:row>0</xdr:row>
      <xdr:rowOff>137584</xdr:rowOff>
    </xdr:from>
    <xdr:to>
      <xdr:col>20</xdr:col>
      <xdr:colOff>404092</xdr:colOff>
      <xdr:row>2</xdr:row>
      <xdr:rowOff>57726</xdr:rowOff>
    </xdr:to>
    <xdr:sp macro="" textlink="">
      <xdr:nvSpPr>
        <xdr:cNvPr id="3319" name="TextBox 3318">
          <a:extLst>
            <a:ext uri="{FF2B5EF4-FFF2-40B4-BE49-F238E27FC236}">
              <a16:creationId xmlns:a16="http://schemas.microsoft.com/office/drawing/2014/main" id="{4574D78E-625D-7D86-8E98-0E0ABC3B866F}"/>
            </a:ext>
          </a:extLst>
        </xdr:cNvPr>
        <xdr:cNvSpPr txBox="1"/>
      </xdr:nvSpPr>
      <xdr:spPr>
        <a:xfrm>
          <a:off x="10621818" y="137584"/>
          <a:ext cx="1905001" cy="29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600" b="0" i="0">
              <a:solidFill>
                <a:schemeClr val="bg1">
                  <a:lumMod val="75000"/>
                </a:schemeClr>
              </a:solidFill>
              <a:latin typeface="Gill Sans MT" panose="020B0502020104020203" pitchFamily="34" charset="0"/>
              <a:cs typeface="Calibri" panose="020F0502020204030204" pitchFamily="34" charset="0"/>
            </a:rPr>
            <a:t>Muslimah</a:t>
          </a:r>
          <a:r>
            <a:rPr lang="en-US" sz="1600" b="0" i="0" baseline="0">
              <a:solidFill>
                <a:schemeClr val="bg1">
                  <a:lumMod val="75000"/>
                </a:schemeClr>
              </a:solidFill>
              <a:latin typeface="Gill Sans MT" panose="020B0502020104020203" pitchFamily="34" charset="0"/>
              <a:cs typeface="Calibri" panose="020F0502020204030204" pitchFamily="34" charset="0"/>
            </a:rPr>
            <a:t> Yusuff</a:t>
          </a:r>
          <a:endParaRPr lang="en-NG" sz="1600" b="0" i="0">
            <a:solidFill>
              <a:schemeClr val="bg1">
                <a:lumMod val="75000"/>
              </a:schemeClr>
            </a:solidFill>
            <a:latin typeface="Gill Sans MT" panose="020B0502020104020203"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16</xdr:row>
      <xdr:rowOff>100262</xdr:rowOff>
    </xdr:from>
    <xdr:to>
      <xdr:col>8</xdr:col>
      <xdr:colOff>434475</xdr:colOff>
      <xdr:row>19</xdr:row>
      <xdr:rowOff>47624</xdr:rowOff>
    </xdr:to>
    <xdr:graphicFrame macro="">
      <xdr:nvGraphicFramePr>
        <xdr:cNvPr id="2" name="Chart 1">
          <a:extLst>
            <a:ext uri="{FF2B5EF4-FFF2-40B4-BE49-F238E27FC236}">
              <a16:creationId xmlns:a16="http://schemas.microsoft.com/office/drawing/2014/main" id="{4AA20BC9-6ADE-C93F-AE88-A6D87155B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76201</xdr:colOff>
      <xdr:row>20</xdr:row>
      <xdr:rowOff>19049</xdr:rowOff>
    </xdr:from>
    <xdr:to>
      <xdr:col>9</xdr:col>
      <xdr:colOff>666750</xdr:colOff>
      <xdr:row>23</xdr:row>
      <xdr:rowOff>80962</xdr:rowOff>
    </xdr:to>
    <xdr:graphicFrame macro="">
      <xdr:nvGraphicFramePr>
        <xdr:cNvPr id="3" name="Chart 2">
          <a:extLst>
            <a:ext uri="{FF2B5EF4-FFF2-40B4-BE49-F238E27FC236}">
              <a16:creationId xmlns:a16="http://schemas.microsoft.com/office/drawing/2014/main" id="{3B0F3AA1-B9EA-6775-6056-EB8026CB2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25</xdr:row>
      <xdr:rowOff>95250</xdr:rowOff>
    </xdr:from>
    <xdr:to>
      <xdr:col>9</xdr:col>
      <xdr:colOff>619125</xdr:colOff>
      <xdr:row>28</xdr:row>
      <xdr:rowOff>128586</xdr:rowOff>
    </xdr:to>
    <xdr:graphicFrame macro="">
      <xdr:nvGraphicFramePr>
        <xdr:cNvPr id="4" name="Chart 3">
          <a:extLst>
            <a:ext uri="{FF2B5EF4-FFF2-40B4-BE49-F238E27FC236}">
              <a16:creationId xmlns:a16="http://schemas.microsoft.com/office/drawing/2014/main" id="{7CE3FC3D-835E-4D5D-0A1B-8782398AD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133349</xdr:colOff>
      <xdr:row>29</xdr:row>
      <xdr:rowOff>0</xdr:rowOff>
    </xdr:from>
    <xdr:to>
      <xdr:col>9</xdr:col>
      <xdr:colOff>619125</xdr:colOff>
      <xdr:row>32</xdr:row>
      <xdr:rowOff>128586</xdr:rowOff>
    </xdr:to>
    <xdr:graphicFrame macro="">
      <xdr:nvGraphicFramePr>
        <xdr:cNvPr id="5" name="Chart 4">
          <a:extLst>
            <a:ext uri="{FF2B5EF4-FFF2-40B4-BE49-F238E27FC236}">
              <a16:creationId xmlns:a16="http://schemas.microsoft.com/office/drawing/2014/main" id="{36871F45-CFB5-BD07-C7B2-515FF46FF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300792</xdr:colOff>
      <xdr:row>12</xdr:row>
      <xdr:rowOff>167106</xdr:rowOff>
    </xdr:from>
    <xdr:to>
      <xdr:col>9</xdr:col>
      <xdr:colOff>1386974</xdr:colOff>
      <xdr:row>19</xdr:row>
      <xdr:rowOff>100263</xdr:rowOff>
    </xdr:to>
    <xdr:graphicFrame macro="">
      <xdr:nvGraphicFramePr>
        <xdr:cNvPr id="6" name="Chart 5">
          <a:extLst>
            <a:ext uri="{FF2B5EF4-FFF2-40B4-BE49-F238E27FC236}">
              <a16:creationId xmlns:a16="http://schemas.microsoft.com/office/drawing/2014/main" id="{5522EB80-286E-FFFD-E530-1D3C98DB1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28576</xdr:colOff>
      <xdr:row>63</xdr:row>
      <xdr:rowOff>100263</xdr:rowOff>
    </xdr:from>
    <xdr:to>
      <xdr:col>7</xdr:col>
      <xdr:colOff>183816</xdr:colOff>
      <xdr:row>66</xdr:row>
      <xdr:rowOff>147636</xdr:rowOff>
    </xdr:to>
    <xdr:graphicFrame macro="">
      <xdr:nvGraphicFramePr>
        <xdr:cNvPr id="7" name="Chart 6">
          <a:extLst>
            <a:ext uri="{FF2B5EF4-FFF2-40B4-BE49-F238E27FC236}">
              <a16:creationId xmlns:a16="http://schemas.microsoft.com/office/drawing/2014/main" id="{76AD969A-6609-F093-85E9-CB981DC3C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1485899</xdr:colOff>
      <xdr:row>67</xdr:row>
      <xdr:rowOff>0</xdr:rowOff>
    </xdr:from>
    <xdr:to>
      <xdr:col>8</xdr:col>
      <xdr:colOff>66842</xdr:colOff>
      <xdr:row>71</xdr:row>
      <xdr:rowOff>109536</xdr:rowOff>
    </xdr:to>
    <xdr:graphicFrame macro="">
      <xdr:nvGraphicFramePr>
        <xdr:cNvPr id="8" name="Chart 7">
          <a:extLst>
            <a:ext uri="{FF2B5EF4-FFF2-40B4-BE49-F238E27FC236}">
              <a16:creationId xmlns:a16="http://schemas.microsoft.com/office/drawing/2014/main" id="{14F7221F-179C-9FC5-1E4E-BDEB2D269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47625</xdr:colOff>
      <xdr:row>71</xdr:row>
      <xdr:rowOff>133350</xdr:rowOff>
    </xdr:from>
    <xdr:to>
      <xdr:col>8</xdr:col>
      <xdr:colOff>895350</xdr:colOff>
      <xdr:row>75</xdr:row>
      <xdr:rowOff>80961</xdr:rowOff>
    </xdr:to>
    <xdr:graphicFrame macro="">
      <xdr:nvGraphicFramePr>
        <xdr:cNvPr id="9" name="Chart 8">
          <a:extLst>
            <a:ext uri="{FF2B5EF4-FFF2-40B4-BE49-F238E27FC236}">
              <a16:creationId xmlns:a16="http://schemas.microsoft.com/office/drawing/2014/main" id="{88D62ECB-904D-F269-2913-9DAFCED0C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57150</xdr:colOff>
      <xdr:row>76</xdr:row>
      <xdr:rowOff>9525</xdr:rowOff>
    </xdr:from>
    <xdr:to>
      <xdr:col>8</xdr:col>
      <xdr:colOff>838200</xdr:colOff>
      <xdr:row>79</xdr:row>
      <xdr:rowOff>128587</xdr:rowOff>
    </xdr:to>
    <xdr:graphicFrame macro="">
      <xdr:nvGraphicFramePr>
        <xdr:cNvPr id="10" name="Chart 9">
          <a:extLst>
            <a:ext uri="{FF2B5EF4-FFF2-40B4-BE49-F238E27FC236}">
              <a16:creationId xmlns:a16="http://schemas.microsoft.com/office/drawing/2014/main" id="{A2BCEAF3-9B09-799E-17F2-E119F306B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209550</xdr:colOff>
      <xdr:row>82</xdr:row>
      <xdr:rowOff>16710</xdr:rowOff>
    </xdr:from>
    <xdr:to>
      <xdr:col>7</xdr:col>
      <xdr:colOff>284079</xdr:colOff>
      <xdr:row>85</xdr:row>
      <xdr:rowOff>23811</xdr:rowOff>
    </xdr:to>
    <xdr:graphicFrame macro="">
      <xdr:nvGraphicFramePr>
        <xdr:cNvPr id="11" name="Chart 10">
          <a:extLst>
            <a:ext uri="{FF2B5EF4-FFF2-40B4-BE49-F238E27FC236}">
              <a16:creationId xmlns:a16="http://schemas.microsoft.com/office/drawing/2014/main" id="{5417A615-A296-42C3-14D3-F5E89027E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209551</xdr:colOff>
      <xdr:row>80</xdr:row>
      <xdr:rowOff>33421</xdr:rowOff>
    </xdr:from>
    <xdr:to>
      <xdr:col>8</xdr:col>
      <xdr:colOff>417764</xdr:colOff>
      <xdr:row>87</xdr:row>
      <xdr:rowOff>95250</xdr:rowOff>
    </xdr:to>
    <xdr:graphicFrame macro="">
      <xdr:nvGraphicFramePr>
        <xdr:cNvPr id="12" name="Chart 11">
          <a:extLst>
            <a:ext uri="{FF2B5EF4-FFF2-40B4-BE49-F238E27FC236}">
              <a16:creationId xmlns:a16="http://schemas.microsoft.com/office/drawing/2014/main" id="{D9BC79A3-A565-D9D9-160B-662473DF5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228600</xdr:colOff>
      <xdr:row>87</xdr:row>
      <xdr:rowOff>152400</xdr:rowOff>
    </xdr:from>
    <xdr:to>
      <xdr:col>8</xdr:col>
      <xdr:colOff>1009650</xdr:colOff>
      <xdr:row>91</xdr:row>
      <xdr:rowOff>61911</xdr:rowOff>
    </xdr:to>
    <xdr:graphicFrame macro="">
      <xdr:nvGraphicFramePr>
        <xdr:cNvPr id="13" name="Chart 12">
          <a:extLst>
            <a:ext uri="{FF2B5EF4-FFF2-40B4-BE49-F238E27FC236}">
              <a16:creationId xmlns:a16="http://schemas.microsoft.com/office/drawing/2014/main" id="{6FF85238-C66E-8A43-2131-083A5ADEF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228600</xdr:colOff>
      <xdr:row>91</xdr:row>
      <xdr:rowOff>104775</xdr:rowOff>
    </xdr:from>
    <xdr:to>
      <xdr:col>8</xdr:col>
      <xdr:colOff>1000125</xdr:colOff>
      <xdr:row>94</xdr:row>
      <xdr:rowOff>185737</xdr:rowOff>
    </xdr:to>
    <xdr:graphicFrame macro="">
      <xdr:nvGraphicFramePr>
        <xdr:cNvPr id="14" name="Chart 13">
          <a:extLst>
            <a:ext uri="{FF2B5EF4-FFF2-40B4-BE49-F238E27FC236}">
              <a16:creationId xmlns:a16="http://schemas.microsoft.com/office/drawing/2014/main" id="{6C168C6A-9844-FD94-2D58-A2E2B0005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93</xdr:row>
      <xdr:rowOff>9525</xdr:rowOff>
    </xdr:from>
    <xdr:to>
      <xdr:col>3</xdr:col>
      <xdr:colOff>685800</xdr:colOff>
      <xdr:row>96</xdr:row>
      <xdr:rowOff>147637</xdr:rowOff>
    </xdr:to>
    <xdr:graphicFrame macro="">
      <xdr:nvGraphicFramePr>
        <xdr:cNvPr id="15" name="Chart 14">
          <a:extLst>
            <a:ext uri="{FF2B5EF4-FFF2-40B4-BE49-F238E27FC236}">
              <a16:creationId xmlns:a16="http://schemas.microsoft.com/office/drawing/2014/main" id="{6148190F-BF37-C925-7471-8240ABFF2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96</xdr:row>
      <xdr:rowOff>161925</xdr:rowOff>
    </xdr:from>
    <xdr:to>
      <xdr:col>3</xdr:col>
      <xdr:colOff>695325</xdr:colOff>
      <xdr:row>100</xdr:row>
      <xdr:rowOff>109537</xdr:rowOff>
    </xdr:to>
    <xdr:graphicFrame macro="">
      <xdr:nvGraphicFramePr>
        <xdr:cNvPr id="16" name="Chart 15">
          <a:extLst>
            <a:ext uri="{FF2B5EF4-FFF2-40B4-BE49-F238E27FC236}">
              <a16:creationId xmlns:a16="http://schemas.microsoft.com/office/drawing/2014/main" id="{D2B842F5-A3BE-84C8-F134-7C64DA2D4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100</xdr:row>
      <xdr:rowOff>152400</xdr:rowOff>
    </xdr:from>
    <xdr:to>
      <xdr:col>3</xdr:col>
      <xdr:colOff>695325</xdr:colOff>
      <xdr:row>104</xdr:row>
      <xdr:rowOff>80962</xdr:rowOff>
    </xdr:to>
    <xdr:graphicFrame macro="">
      <xdr:nvGraphicFramePr>
        <xdr:cNvPr id="17" name="Chart 16">
          <a:extLst>
            <a:ext uri="{FF2B5EF4-FFF2-40B4-BE49-F238E27FC236}">
              <a16:creationId xmlns:a16="http://schemas.microsoft.com/office/drawing/2014/main" id="{0D3359F0-A325-2C7A-20BE-E893A761D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28574</xdr:colOff>
      <xdr:row>105</xdr:row>
      <xdr:rowOff>9525</xdr:rowOff>
    </xdr:from>
    <xdr:to>
      <xdr:col>3</xdr:col>
      <xdr:colOff>733424</xdr:colOff>
      <xdr:row>108</xdr:row>
      <xdr:rowOff>109537</xdr:rowOff>
    </xdr:to>
    <xdr:graphicFrame macro="">
      <xdr:nvGraphicFramePr>
        <xdr:cNvPr id="18" name="Chart 17">
          <a:extLst>
            <a:ext uri="{FF2B5EF4-FFF2-40B4-BE49-F238E27FC236}">
              <a16:creationId xmlns:a16="http://schemas.microsoft.com/office/drawing/2014/main" id="{B547AA99-1B8D-4FAE-F575-237EE49D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09259262" backgroundQuery="1" createdVersion="8" refreshedVersion="8" minRefreshableVersion="3" recordCount="0" supportSubquery="1" supportAdvancedDrill="1" xr:uid="{CAB81772-4EEB-482A-8413-6EF0FD3B4B23}">
  <cacheSource type="external" connectionId="6"/>
  <cacheFields count="12">
    <cacheField name="[Measures].[Total Unit Produced]" caption="Total Unit Produced" numFmtId="0" hierarchy="9" level="32767"/>
    <cacheField name="[Measures].[Total Hours Worked]" caption="Total Hours Worked" numFmtId="0" hierarchy="14" level="32767"/>
    <cacheField name="[Measures].[Unit Produced Per Hour]" caption="Unit Produced Per Hour" numFmtId="0" hierarchy="15" level="32767"/>
    <cacheField name="[Measures].[Total Production Cost]" caption="Total Production Cost" numFmtId="0" hierarchy="16" level="32767"/>
    <cacheField name="[Measures].[Cost Per Unit Produced]" caption="Cost Per Unit Produced" numFmtId="0" hierarchy="17" level="32767"/>
    <cacheField name="[Measures].[Total Quality Issues]" caption="Total Quality Issues" numFmtId="0" hierarchy="18" level="32767"/>
    <cacheField name="[Measures].[Quality Issue Rate]" caption="Quality Issue Rate" numFmtId="0" hierarchy="19" level="32767"/>
    <cacheField name="[Measures].[Total Overtime Hours]" caption="Total Overtime Hours" numFmtId="0" hierarchy="20" level="32767"/>
    <cacheField name="[Measures].[% Unit Produced]" caption="% Unit Produced" numFmtId="0" hierarchy="21" level="32767"/>
    <cacheField name="[Measures].[Average Production Cost]" caption="Average Production Cost" numFmtId="0" hierarchy="22" level="32767"/>
    <cacheField name="[Measures].[Average Training Hours]" caption="Average Training Hours" numFmtId="0" hierarchy="23"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11"/>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0" memberValueDatatype="130" unbalanced="0"/>
    <cacheHierarchy uniqueName="[Measures].[Total Unit Produced]" caption="Total Unit Produced" measure="1" displayFolder="" measureGroup="Weekly_Report" count="0" oneField="1">
      <fieldsUsage count="1">
        <fieldUsage x="0"/>
      </fieldsUsage>
    </cacheHierarchy>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oneField="1">
      <fieldsUsage count="1">
        <fieldUsage x="1"/>
      </fieldsUsage>
    </cacheHierarchy>
    <cacheHierarchy uniqueName="[Measures].[Unit Produced Per Hour]" caption="Unit Produced Per Hour" measure="1" displayFolder="" measureGroup="Weekly_Report" count="0" oneField="1">
      <fieldsUsage count="1">
        <fieldUsage x="2"/>
      </fieldsUsage>
    </cacheHierarchy>
    <cacheHierarchy uniqueName="[Measures].[Total Production Cost]" caption="Total Production Cost" measure="1" displayFolder="" measureGroup="Weekly_Report" count="0" oneField="1">
      <fieldsUsage count="1">
        <fieldUsage x="3"/>
      </fieldsUsage>
    </cacheHierarchy>
    <cacheHierarchy uniqueName="[Measures].[Cost Per Unit Produced]" caption="Cost Per Unit Produced" measure="1" displayFolder="" measureGroup="Weekly_Report" count="0" oneField="1">
      <fieldsUsage count="1">
        <fieldUsage x="4"/>
      </fieldsUsage>
    </cacheHierarchy>
    <cacheHierarchy uniqueName="[Measures].[Total Quality Issues]" caption="Total Quality Issues" measure="1" displayFolder="" measureGroup="Weekly_Report" count="0" oneField="1">
      <fieldsUsage count="1">
        <fieldUsage x="5"/>
      </fieldsUsage>
    </cacheHierarchy>
    <cacheHierarchy uniqueName="[Measures].[Quality Issue Rate]" caption="Quality Issue Rate" measure="1" displayFolder="" measureGroup="Weekly_Report" count="0" oneField="1">
      <fieldsUsage count="1">
        <fieldUsage x="6"/>
      </fieldsUsage>
    </cacheHierarchy>
    <cacheHierarchy uniqueName="[Measures].[Total Overtime Hours]" caption="Total Overtime Hours" measure="1" displayFolder="" measureGroup="Weekly_Report" count="0" oneField="1">
      <fieldsUsage count="1">
        <fieldUsage x="7"/>
      </fieldsUsage>
    </cacheHierarchy>
    <cacheHierarchy uniqueName="[Measures].[% Unit Produced]" caption="% Unit Produced" measure="1" displayFolder="" measureGroup="Weekly_Report" count="0" oneField="1">
      <fieldsUsage count="1">
        <fieldUsage x="8"/>
      </fieldsUsage>
    </cacheHierarchy>
    <cacheHierarchy uniqueName="[Measures].[Average Production Cost]" caption="Average Production Cost" measure="1" displayFolder="" measureGroup="Weekly_Report" count="0" oneField="1">
      <fieldsUsage count="1">
        <fieldUsage x="9"/>
      </fieldsUsage>
    </cacheHierarchy>
    <cacheHierarchy uniqueName="[Measures].[Average Training Hours]" caption="Average Training Hours" measure="1" displayFolder="" measureGroup="Weekly_Report" count="0" oneField="1">
      <fieldsUsage count="1">
        <fieldUsage x="10"/>
      </fieldsUsage>
    </cacheHierarchy>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5509259" backgroundQuery="1" createdVersion="8" refreshedVersion="8" minRefreshableVersion="3" recordCount="0" supportSubquery="1" supportAdvancedDrill="1" xr:uid="{F41B0D41-9D89-429D-8F3B-28E448D566BE}">
  <cacheSource type="external" connectionId="6"/>
  <cacheFields count="3">
    <cacheField name="[Weekly_Report].[Rig Location].[Rig Location]" caption="Rig Location" numFmtId="0" hierarchy="8" level="1">
      <sharedItems count="4">
        <s v="Oil Rig 1"/>
        <s v="Oil Rig 2"/>
        <s v="Oil Rig 3"/>
        <s v="Oil Rig 4"/>
      </sharedItems>
    </cacheField>
    <cacheField name="[Measures].[Unit Produced Per Hour]" caption="Unit Produced Per Hour" numFmtId="0" hierarchy="15"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0"/>
      </fieldsUsage>
    </cacheHierarchy>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oneField="1">
      <fieldsUsage count="1">
        <fieldUsage x="1"/>
      </fieldsUsage>
    </cacheHierarchy>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6435183" backgroundQuery="1" createdVersion="8" refreshedVersion="8" minRefreshableVersion="3" recordCount="0" supportSubquery="1" supportAdvancedDrill="1" xr:uid="{3702A217-354F-47C8-A6A8-8617F95348F2}">
  <cacheSource type="external" connectionId="6"/>
  <cacheFields count="3">
    <cacheField name="[Weekly_Report].[Rig Location].[Rig Location]" caption="Rig Location" numFmtId="0" hierarchy="8" level="1">
      <sharedItems count="4">
        <s v="Oil Rig 1"/>
        <s v="Oil Rig 2"/>
        <s v="Oil Rig 3"/>
        <s v="Oil Rig 4"/>
      </sharedItems>
    </cacheField>
    <cacheField name="[Measures].[Total Production Cost]" caption="Total Production Cost" numFmtId="0" hierarchy="16"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0"/>
      </fieldsUsage>
    </cacheHierarchy>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oneField="1">
      <fieldsUsage count="1">
        <fieldUsage x="1"/>
      </fieldsUsage>
    </cacheHierarchy>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7013891" backgroundQuery="1" createdVersion="8" refreshedVersion="8" minRefreshableVersion="3" recordCount="0" supportSubquery="1" supportAdvancedDrill="1" xr:uid="{E213D659-2EB3-428B-9267-91001AB21D76}">
  <cacheSource type="external" connectionId="6"/>
  <cacheFields count="3">
    <cacheField name="[Weekly_Report].[Rig Location].[Rig Location]" caption="Rig Location" numFmtId="0" hierarchy="8" level="1">
      <sharedItems count="4">
        <s v="Oil Rig 1"/>
        <s v="Oil Rig 2"/>
        <s v="Oil Rig 3"/>
        <s v="Oil Rig 4"/>
      </sharedItems>
    </cacheField>
    <cacheField name="[Measures].[Distinct Count of Employee ID]" caption="Distinct Count of Employee ID" numFmtId="0" hierarchy="29"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0"/>
      </fieldsUsage>
    </cacheHierarchy>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3976157406" backgroundQuery="1" createdVersion="3" refreshedVersion="8" minRefreshableVersion="3" recordCount="0" supportSubquery="1" supportAdvancedDrill="1" xr:uid="{DC4A29A0-A056-4766-8CAA-5400AC6691A8}">
  <cacheSource type="external" connectionId="6">
    <extLst>
      <ext xmlns:x14="http://schemas.microsoft.com/office/spreadsheetml/2009/9/main" uri="{F057638F-6D5F-4e77-A914-E7F072B9BCA8}">
        <x14:sourceConnection name="ThisWorkbookDataModel"/>
      </ext>
    </extLst>
  </cacheSource>
  <cacheFields count="0"/>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0" memberValueDatatype="130" unbalanced="0"/>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342576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09953702" backgroundQuery="1" createdVersion="8" refreshedVersion="8" minRefreshableVersion="3" recordCount="0" supportSubquery="1" supportAdvancedDrill="1" xr:uid="{222117C3-F3C9-42E7-96EB-817D848FC530}">
  <cacheSource type="external" connectionId="6"/>
  <cacheFields count="3">
    <cacheField name="[Weekly_Report].[Rig Location].[Rig Location]" caption="Rig Location" numFmtId="0" hierarchy="8" level="1">
      <sharedItems count="4">
        <s v="Oil Rig 1"/>
        <s v="Oil Rig 2"/>
        <s v="Oil Rig 3"/>
        <s v="Oil Rig 4"/>
      </sharedItems>
    </cacheField>
    <cacheField name="[Measures].[Quality Issue Rate]" caption="Quality Issue Rate" numFmtId="0" hierarchy="19"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0"/>
      </fieldsUsage>
    </cacheHierarchy>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oneField="1">
      <fieldsUsage count="1">
        <fieldUsage x="1"/>
      </fieldsUsage>
    </cacheHierarchy>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0532409" backgroundQuery="1" createdVersion="8" refreshedVersion="8" minRefreshableVersion="3" recordCount="0" supportSubquery="1" supportAdvancedDrill="1" xr:uid="{B75AE271-A321-4FDC-83E1-D4E0AC738682}">
  <cacheSource type="external" connectionId="6"/>
  <cacheFields count="3">
    <cacheField name="[Weekly_Report].[Rig Location].[Rig Location]" caption="Rig Location" numFmtId="0" hierarchy="8" level="1">
      <sharedItems count="4">
        <s v="Oil Rig 1"/>
        <s v="Oil Rig 2"/>
        <s v="Oil Rig 3"/>
        <s v="Oil Rig 4"/>
      </sharedItems>
    </cacheField>
    <cacheField name="[Measures].[Average Training Hours]" caption="Average Training Hours" numFmtId="0" hierarchy="23"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0"/>
      </fieldsUsage>
    </cacheHierarchy>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oneField="1">
      <fieldsUsage count="1">
        <fieldUsage x="1"/>
      </fieldsUsage>
    </cacheHierarchy>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0995371" backgroundQuery="1" createdVersion="8" refreshedVersion="8" minRefreshableVersion="3" recordCount="0" supportSubquery="1" supportAdvancedDrill="1" xr:uid="{1A2F7424-9ABA-4722-B330-F386EE4D9C3C}">
  <cacheSource type="external" connectionId="6"/>
  <cacheFields count="3">
    <cacheField name="[Weekly_Report].[Rig Location].[Rig Location]" caption="Rig Location" numFmtId="0" hierarchy="8" level="1">
      <sharedItems count="4">
        <s v="Oil Rig 1"/>
        <s v="Oil Rig 2"/>
        <s v="Oil Rig 3"/>
        <s v="Oil Rig 4"/>
      </sharedItems>
    </cacheField>
    <cacheField name="[Measures].[Cost Per Unit Produced]" caption="Cost Per Unit Produced" numFmtId="0" hierarchy="17"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0"/>
      </fieldsUsage>
    </cacheHierarchy>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oneField="1">
      <fieldsUsage count="1">
        <fieldUsage x="1"/>
      </fieldsUsage>
    </cacheHierarchy>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1805556" backgroundQuery="1" createdVersion="8" refreshedVersion="8" minRefreshableVersion="3" recordCount="0" supportSubquery="1" supportAdvancedDrill="1" xr:uid="{3400DA7C-75CD-473F-8075-632A9BAF6BC8}">
  <cacheSource type="external" connectionId="6"/>
  <cacheFields count="2">
    <cacheField name="[Measures].[Total Unit Produced]" caption="Total Unit Produced" numFmtId="0" hierarchy="9" level="32767"/>
    <cacheField name="[Weekly_Report].[Week].[Week]" caption="Week" numFmtId="0" hierarchy="1" level="1">
      <sharedItems count="4">
        <s v="week 1"/>
        <s v="week 2"/>
        <s v="week 3"/>
        <s v="week 4"/>
      </sharedItems>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1"/>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0" memberValueDatatype="130" unbalanced="0"/>
    <cacheHierarchy uniqueName="[Measures].[Total Unit Produced]" caption="Total Unit Produced" measure="1" displayFolder="" measureGroup="Weekly_Report" count="0" oneField="1">
      <fieldsUsage count="1">
        <fieldUsage x="0"/>
      </fieldsUsage>
    </cacheHierarchy>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3078703" backgroundQuery="1" createdVersion="8" refreshedVersion="8" minRefreshableVersion="3" recordCount="0" supportSubquery="1" supportAdvancedDrill="1" xr:uid="{3F2B71A9-8EF3-42DF-910C-CB06C6820ABF}">
  <cacheSource type="external" connectionId="6"/>
  <cacheFields count="5">
    <cacheField name="[Measures].[Oil Rig 1 Total Unit]" caption="Oil Rig 1 Total Unit" numFmtId="0" hierarchy="10" level="32767"/>
    <cacheField name="[Measures].[Oil Rig 2 Total Unit]" caption="Oil Rig 2 Total Unit" numFmtId="0" hierarchy="11" level="32767"/>
    <cacheField name="[Measures].[Oil Rig 3 Total Unit]" caption="Oil Rig 3 Total Unit" numFmtId="0" hierarchy="12" level="32767"/>
    <cacheField name="[Measures].[Oil Rig 4 Total Unit]" caption="Oil Rig 4 Total Unit" numFmtId="0" hierarchy="13"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4"/>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0" memberValueDatatype="130" unbalanced="0"/>
    <cacheHierarchy uniqueName="[Measures].[Total Unit Produced]" caption="Total Unit Produced" measure="1" displayFolder="" measureGroup="Weekly_Report" count="0"/>
    <cacheHierarchy uniqueName="[Measures].[Oil Rig 1 Total Unit]" caption="Oil Rig 1 Total Unit" measure="1" displayFolder="" measureGroup="Weekly_Report" count="0" oneField="1">
      <fieldsUsage count="1">
        <fieldUsage x="0"/>
      </fieldsUsage>
    </cacheHierarchy>
    <cacheHierarchy uniqueName="[Measures].[Oil Rig 2 Total Unit]" caption="Oil Rig 2 Total Unit" measure="1" displayFolder="" measureGroup="Weekly_Report" count="0" oneField="1">
      <fieldsUsage count="1">
        <fieldUsage x="1"/>
      </fieldsUsage>
    </cacheHierarchy>
    <cacheHierarchy uniqueName="[Measures].[Oil Rig 3 Total Unit]" caption="Oil Rig 3 Total Unit" measure="1" displayFolder="" measureGroup="Weekly_Report" count="0" oneField="1">
      <fieldsUsage count="1">
        <fieldUsage x="2"/>
      </fieldsUsage>
    </cacheHierarchy>
    <cacheHierarchy uniqueName="[Measures].[Oil Rig 4 Total Unit]" caption="Oil Rig 4 Total Unit" measure="1" displayFolder="" measureGroup="Weekly_Report" count="0" oneField="1">
      <fieldsUsage count="1">
        <fieldUsage x="3"/>
      </fieldsUsage>
    </cacheHierarchy>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3541665" backgroundQuery="1" createdVersion="8" refreshedVersion="8" minRefreshableVersion="3" recordCount="0" supportSubquery="1" supportAdvancedDrill="1" xr:uid="{B5EE3A38-DA45-45E8-BD86-6F13A28D7FDF}">
  <cacheSource type="external" connectionId="6"/>
  <cacheFields count="3">
    <cacheField name="[Measures].[Total Unit Produced]" caption="Total Unit Produced" numFmtId="0" hierarchy="9" level="32767"/>
    <cacheField name="[Weekly_Report].[Rig Location].[Rig Location]" caption="Rig Location" numFmtId="0" hierarchy="8" level="1">
      <sharedItems count="4">
        <s v="Oil Rig 1"/>
        <s v="Oil Rig 2"/>
        <s v="Oil Rig 3"/>
        <s v="Oil Rig 4"/>
      </sharedItems>
    </cacheField>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1"/>
      </fieldsUsage>
    </cacheHierarchy>
    <cacheHierarchy uniqueName="[Measures].[Total Unit Produced]" caption="Total Unit Produced" measure="1" displayFolder="" measureGroup="Weekly_Report" count="0" oneField="1">
      <fieldsUsage count="1">
        <fieldUsage x="0"/>
      </fieldsUsage>
    </cacheHierarchy>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4120373" backgroundQuery="1" createdVersion="8" refreshedVersion="8" minRefreshableVersion="3" recordCount="0" supportSubquery="1" supportAdvancedDrill="1" xr:uid="{48FE8C1D-4747-48AD-9B6C-7A09B8D40995}">
  <cacheSource type="external" connectionId="6"/>
  <cacheFields count="4">
    <cacheField name="[Measures].[Total Unit Produced]" caption="Total Unit Produced" numFmtId="0" hierarchy="9" level="32767"/>
    <cacheField name="[Weekly_Report].[Rig Location].[Rig Location]" caption="Rig Location" numFmtId="0" hierarchy="8" level="1">
      <sharedItems count="4">
        <s v="Oil Rig 1"/>
        <s v="Oil Rig 2"/>
        <s v="Oil Rig 3"/>
        <s v="Oil Rig 4"/>
      </sharedItems>
    </cacheField>
    <cacheField name="[Measures].[% Unit Produced]" caption="% Unit Produced" numFmtId="0" hierarchy="21"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3"/>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1"/>
      </fieldsUsage>
    </cacheHierarchy>
    <cacheHierarchy uniqueName="[Measures].[Total Unit Produced]" caption="Total Unit Produced" measure="1" displayFolder="" measureGroup="Weekly_Report" count="0" oneField="1">
      <fieldsUsage count="1">
        <fieldUsage x="0"/>
      </fieldsUsage>
    </cacheHierarchy>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oneField="1">
      <fieldsUsage count="1">
        <fieldUsage x="2"/>
      </fieldsUsage>
    </cacheHierarchy>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6.995314814812" backgroundQuery="1" createdVersion="8" refreshedVersion="8" minRefreshableVersion="3" recordCount="0" supportSubquery="1" supportAdvancedDrill="1" xr:uid="{1EFA2C8F-D648-4131-B314-4E799B517932}">
  <cacheSource type="external" connectionId="6"/>
  <cacheFields count="3">
    <cacheField name="[Weekly_Report].[Rig Location].[Rig Location]" caption="Rig Location" numFmtId="0" hierarchy="8" level="1">
      <sharedItems count="4">
        <s v="Oil Rig 1"/>
        <s v="Oil Rig 2"/>
        <s v="Oil Rig 3"/>
        <s v="Oil Rig 4"/>
      </sharedItems>
    </cacheField>
    <cacheField name="[Measures].[Average of Hours Worked]" caption="Average of Hours Worked" numFmtId="0" hierarchy="27" level="32767"/>
    <cacheField name="[Weekly_Report].[Week].[Week]" caption="Week" numFmtId="0" hierarchy="1" level="1">
      <sharedItems containsSemiMixedTypes="0" containsNonDate="0" containsString="0"/>
    </cacheField>
  </cacheFields>
  <cacheHierarchies count="30">
    <cacheHierarchy uniqueName="[Weekly_Report].[Employee ID]" caption="Employee ID" attribute="1" defaultMemberUniqueName="[Weekly_Report].[Employee ID].[All]" allUniqueName="[Weekly_Report].[Employee ID].[All]" dimensionUniqueName="[Weekly_Report]" displayFolder="" count="0" memberValueDatatype="130" unbalanced="0"/>
    <cacheHierarchy uniqueName="[Weekly_Report].[Week]" caption="Week" attribute="1" defaultMemberUniqueName="[Weekly_Report].[Week].[All]" allUniqueName="[Weekly_Report].[Week].[All]" dimensionUniqueName="[Weekly_Report]" displayFolder="" count="2" memberValueDatatype="130" unbalanced="0">
      <fieldsUsage count="2">
        <fieldUsage x="-1"/>
        <fieldUsage x="2"/>
      </fieldsUsage>
    </cacheHierarchy>
    <cacheHierarchy uniqueName="[Weekly_Report].[Hours Worked]" caption="Hours Worked" attribute="1" defaultMemberUniqueName="[Weekly_Report].[Hours Worked].[All]" allUniqueName="[Weekly_Report].[Hours Worked].[All]" dimensionUniqueName="[Weekly_Report]" displayFolder="" count="0" memberValueDatatype="20" unbalanced="0"/>
    <cacheHierarchy uniqueName="[Weekly_Report].[Units Produced]" caption="Units Produced" attribute="1" defaultMemberUniqueName="[Weekly_Report].[Units Produced].[All]" allUniqueName="[Weekly_Report].[Units Produced].[All]" dimensionUniqueName="[Weekly_Report]" displayFolder="" count="0" memberValueDatatype="20" unbalanced="0"/>
    <cacheHierarchy uniqueName="[Weekly_Report].[Quality Issues]" caption="Quality Issues" attribute="1" defaultMemberUniqueName="[Weekly_Report].[Quality Issues].[All]" allUniqueName="[Weekly_Report].[Quality Issues].[All]" dimensionUniqueName="[Weekly_Report]" displayFolder="" count="0" memberValueDatatype="20" unbalanced="0"/>
    <cacheHierarchy uniqueName="[Weekly_Report].[Production Cost (₦)]" caption="Production Cost (₦)" attribute="1" defaultMemberUniqueName="[Weekly_Report].[Production Cost (₦)].[All]" allUniqueName="[Weekly_Report].[Production Cost (₦)].[All]" dimensionUniqueName="[Weekly_Report]" displayFolder="" count="0" memberValueDatatype="20" unbalanced="0"/>
    <cacheHierarchy uniqueName="[Weekly_Report].[Overtime Hours]" caption="Overtime Hours" attribute="1" defaultMemberUniqueName="[Weekly_Report].[Overtime Hours].[All]" allUniqueName="[Weekly_Report].[Overtime Hours].[All]" dimensionUniqueName="[Weekly_Report]" displayFolder="" count="0" memberValueDatatype="20" unbalanced="0"/>
    <cacheHierarchy uniqueName="[Weekly_Report].[Training Hours]" caption="Training Hours" attribute="1" defaultMemberUniqueName="[Weekly_Report].[Training Hours].[All]" allUniqueName="[Weekly_Report].[Training Hours].[All]" dimensionUniqueName="[Weekly_Report]" displayFolder="" count="0" memberValueDatatype="20" unbalanced="0"/>
    <cacheHierarchy uniqueName="[Weekly_Report].[Rig Location]" caption="Rig Location" attribute="1" defaultMemberUniqueName="[Weekly_Report].[Rig Location].[All]" allUniqueName="[Weekly_Report].[Rig Location].[All]" dimensionUniqueName="[Weekly_Report]" displayFolder="" count="2" memberValueDatatype="130" unbalanced="0">
      <fieldsUsage count="2">
        <fieldUsage x="-1"/>
        <fieldUsage x="0"/>
      </fieldsUsage>
    </cacheHierarchy>
    <cacheHierarchy uniqueName="[Measures].[Total Unit Produced]" caption="Total Unit Produced" measure="1" displayFolder="" measureGroup="Weekly_Report" count="0"/>
    <cacheHierarchy uniqueName="[Measures].[Oil Rig 1 Total Unit]" caption="Oil Rig 1 Total Unit" measure="1" displayFolder="" measureGroup="Weekly_Report" count="0"/>
    <cacheHierarchy uniqueName="[Measures].[Oil Rig 2 Total Unit]" caption="Oil Rig 2 Total Unit" measure="1" displayFolder="" measureGroup="Weekly_Report" count="0"/>
    <cacheHierarchy uniqueName="[Measures].[Oil Rig 3 Total Unit]" caption="Oil Rig 3 Total Unit" measure="1" displayFolder="" measureGroup="Weekly_Report" count="0"/>
    <cacheHierarchy uniqueName="[Measures].[Oil Rig 4 Total Unit]" caption="Oil Rig 4 Total Unit" measure="1" displayFolder="" measureGroup="Weekly_Report" count="0"/>
    <cacheHierarchy uniqueName="[Measures].[Total Hours Worked]" caption="Total Hours Worked" measure="1" displayFolder="" measureGroup="Weekly_Report" count="0"/>
    <cacheHierarchy uniqueName="[Measures].[Unit Produced Per Hour]" caption="Unit Produced Per Hour" measure="1" displayFolder="" measureGroup="Weekly_Report" count="0"/>
    <cacheHierarchy uniqueName="[Measures].[Total Production Cost]" caption="Total Production Cost" measure="1" displayFolder="" measureGroup="Weekly_Report" count="0"/>
    <cacheHierarchy uniqueName="[Measures].[Cost Per Unit Produced]" caption="Cost Per Unit Produced" measure="1" displayFolder="" measureGroup="Weekly_Report" count="0"/>
    <cacheHierarchy uniqueName="[Measures].[Total Quality Issues]" caption="Total Quality Issues" measure="1" displayFolder="" measureGroup="Weekly_Report" count="0"/>
    <cacheHierarchy uniqueName="[Measures].[Quality Issue Rate]" caption="Quality Issue Rate" measure="1" displayFolder="" measureGroup="Weekly_Report" count="0"/>
    <cacheHierarchy uniqueName="[Measures].[Total Overtime Hours]" caption="Total Overtime Hours" measure="1" displayFolder="" measureGroup="Weekly_Report" count="0"/>
    <cacheHierarchy uniqueName="[Measures].[% Unit Produced]" caption="% Unit Produced" measure="1" displayFolder="" measureGroup="Weekly_Report" count="0"/>
    <cacheHierarchy uniqueName="[Measures].[Average Production Cost]" caption="Average Production Cost" measure="1" displayFolder="" measureGroup="Weekly_Report" count="0"/>
    <cacheHierarchy uniqueName="[Measures].[Average Training Hours]" caption="Average Training Hours" measure="1" displayFolder="" measureGroup="Weekly_Report" count="0"/>
    <cacheHierarchy uniqueName="[Measures].[__XL_Count Weekly_Report]" caption="__XL_Count Weekly_Report" measure="1" displayFolder="" measureGroup="Weekly_Report" count="0" hidden="1"/>
    <cacheHierarchy uniqueName="[Measures].[__No measures defined]" caption="__No measures defined" measure="1" displayFolder="" count="0" hidden="1"/>
    <cacheHierarchy uniqueName="[Measures].[Sum of Hours Worked]" caption="Sum of Hours Worked" measure="1" displayFolder="" measureGroup="Weekly_Report" count="0" hidden="1">
      <extLst>
        <ext xmlns:x15="http://schemas.microsoft.com/office/spreadsheetml/2010/11/main" uri="{B97F6D7D-B522-45F9-BDA1-12C45D357490}">
          <x15:cacheHierarchy aggregatedColumn="2"/>
        </ext>
      </extLst>
    </cacheHierarchy>
    <cacheHierarchy uniqueName="[Measures].[Average of Hours Worked]" caption="Average of Hours Worked" measure="1" displayFolder="" measureGroup="Weekly_Report"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ployee ID]" caption="Count of Employee ID" measure="1" displayFolder="" measureGroup="Weekly_Report" count="0" hidden="1">
      <extLst>
        <ext xmlns:x15="http://schemas.microsoft.com/office/spreadsheetml/2010/11/main" uri="{B97F6D7D-B522-45F9-BDA1-12C45D357490}">
          <x15:cacheHierarchy aggregatedColumn="0"/>
        </ext>
      </extLst>
    </cacheHierarchy>
    <cacheHierarchy uniqueName="[Measures].[Distinct Count of Employee ID]" caption="Distinct Count of Employee ID" measure="1" displayFolder="" measureGroup="Weekly_Repo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eekly_Report" uniqueName="[Weekly_Report]" caption="Weekly_Report"/>
  </dimensions>
  <measureGroups count="1">
    <measureGroup name="Weekly_Report" caption="Weekly_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C36418-162A-4F49-BC87-F39E19E7553B}" name="PivotTable8" cacheId="2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2:B5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numFmtId="165"/>
  </dataFields>
  <formats count="1">
    <format dxfId="3">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ours Worke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8E7E2E-DB90-42D7-842A-4D6C4C618CAD}" name="PivotTable4" cacheId="2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7:B2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11F87D-2CE2-4DDE-80D2-732E802BE44B}" name="PivotTable9" cacheId="2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0:B6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Employee ID" fld="1" subtotal="count" baseField="0" baseItem="0" numFmtId="1">
      <extLst>
        <ext xmlns:x15="http://schemas.microsoft.com/office/spreadsheetml/2010/11/main" uri="{FABC7310-3BB5-11E1-824E-6D434824019B}">
          <x15:dataField isCountDistinct="1"/>
        </ext>
      </extLst>
    </dataField>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ours Worked"/>
    <pivotHierarchy dragToData="1"/>
    <pivotHierarchy dragToData="1" caption="Distinct Count of Employee ID"/>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FA43FA-9D59-45CE-95F1-DCCAC5FC0361}" name="PivotTable3" cacheId="2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3:D1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8C33CB-16A1-4C7D-983F-A06E9E774275}" name="PivotTable2" cacheId="2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6:B11"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subtotal="count" baseField="0" baseItem="0"/>
  </dataFields>
  <chartFormats count="1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BF65E-A10C-40C3-842D-C924E72AE7E2}" name="PivotTable7" cacheId="2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4:B4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1">
    <format dxfId="4">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ours Worke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5C371D-1566-46F8-A529-D88F9F02A7F4}" name="PivotTable12" cacheId="2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7:B9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numFmtId="166"/>
  </dataFields>
  <formats count="6">
    <format dxfId="10">
      <pivotArea type="all" dataOnly="0" outline="0"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ours Worked"/>
    <pivotHierarchy dragToData="1"/>
    <pivotHierarchy dragToData="1" caption="Distinct Count of Employee ID"/>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BFD160-1C74-4F2E-85D2-E49554D0E24B}" name="PivotTable11" cacheId="2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8:B8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numFmtId="2"/>
  </dataFields>
  <formats count="6">
    <format dxfId="16">
      <pivotArea type="all" dataOnly="0" outline="0"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ours Worked"/>
    <pivotHierarchy dragToData="1"/>
    <pivotHierarchy dragToData="1" caption="Distinct Count of Employee ID"/>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5B9313-BD5C-4080-A2A1-3D259AB449AA}" name="PivotTable1" cacheId="2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K3"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2D8A3C-F75A-4993-AA25-ACF0CB706A8E}" name="PivotTable6" cacheId="2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6:B4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Hours Worked" fld="1" subtotal="average" baseField="0" baseItem="0"/>
  </dataFields>
  <formats count="1">
    <format dxfId="17">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ours Worke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BF5377-E808-492D-85EE-3DC897E6C99A}" name="PivotTable10" cacheId="2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9:B7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numFmtId="10"/>
  </dataFields>
  <formats count="6">
    <format dxfId="23">
      <pivotArea type="all" dataOnly="0" outline="0"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 dxfId="18">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ours Worked"/>
    <pivotHierarchy dragToData="1"/>
    <pivotHierarchy dragToData="1" caption="Distinct Count of Employee ID"/>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799414-82A9-444E-9DB9-AED04EEC6F45}" name="PivotTable5" cacheId="2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6:C31"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fld="2" subtotal="count" baseField="0" baseItem="0"/>
  </dataField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eekly_Report">
        <x15:activeTabTopLevelEntity name="[Weekly_Repor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D4CC6763-891D-4552-BFC1-11A559D0772C}" autoFormatId="16" applyNumberFormats="0" applyBorderFormats="0" applyFontFormats="0" applyPatternFormats="0" applyAlignmentFormats="0" applyWidthHeightFormats="0">
  <queryTableRefresh nextId="10">
    <queryTableFields count="9">
      <queryTableField id="1" name="Employee ID" tableColumnId="1"/>
      <queryTableField id="2" name="Week" tableColumnId="2"/>
      <queryTableField id="3" name="Hours Worked" tableColumnId="3"/>
      <queryTableField id="4" name="Units Produced" tableColumnId="4"/>
      <queryTableField id="5" name="Quality Issues" tableColumnId="5"/>
      <queryTableField id="6" name="Production Cost (₦)" tableColumnId="6"/>
      <queryTableField id="7" name="Overtime Hours" tableColumnId="7"/>
      <queryTableField id="8" name="Training Hours" tableColumnId="8"/>
      <queryTableField id="9" name="Rig Locat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CFBC22A6-505C-40B9-89D5-9F191E51EC81}" sourceName="[Weekly_Report].[Week]">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34257692">
      <levels count="2">
        <level uniqueName="[Weekly_Report].[Week].[(All)]" sourceCaption="(All)" count="0"/>
        <level uniqueName="[Weekly_Report].[Week].[Week]" sourceCaption="Week" count="4">
          <ranges>
            <range startItem="0">
              <i n="[Weekly_Report].[Week].&amp;[week 1]" c="week 1"/>
              <i n="[Weekly_Report].[Week].&amp;[week 2]" c="week 2"/>
              <i n="[Weekly_Report].[Week].&amp;[week 3]" c="week 3"/>
              <i n="[Weekly_Report].[Week].&amp;[week 4]" c="week 4"/>
            </range>
          </ranges>
        </level>
      </levels>
      <selections count="1">
        <selection n="[Weekly_Report].[Week].[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F5BA12C4-6E63-4D17-A907-BD6EBDB0083A}" cache="Slicer_Week" columnCount="4" showCaption="0" level="1"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56D894-1C09-4947-811C-062E2D85D2FF}" name="Weekly_Report" displayName="Weekly_Report" ref="A1:I453" tableType="queryTable" totalsRowShown="0">
  <autoFilter ref="A1:I453" xr:uid="{8356D894-1C09-4947-811C-062E2D85D2FF}"/>
  <tableColumns count="9">
    <tableColumn id="1" xr3:uid="{583B8CBA-2F8A-417D-989C-4FEE474806E2}" uniqueName="1" name="Employee ID" queryTableFieldId="1" dataDxfId="2"/>
    <tableColumn id="2" xr3:uid="{BB0A5DAA-B89C-4D7B-82D1-3C99A649FAF3}" uniqueName="2" name="Week" queryTableFieldId="2" dataDxfId="1"/>
    <tableColumn id="3" xr3:uid="{DCC6CCE6-11F7-48D4-9602-B1289AEBC7AE}" uniqueName="3" name="Hours Worked" queryTableFieldId="3"/>
    <tableColumn id="4" xr3:uid="{57609B99-59D0-44A3-882A-A23A3C424429}" uniqueName="4" name="Units Produced" queryTableFieldId="4"/>
    <tableColumn id="5" xr3:uid="{B08560F2-D119-401E-9BCB-2CB90F3BDE0E}" uniqueName="5" name="Quality Issues" queryTableFieldId="5"/>
    <tableColumn id="6" xr3:uid="{7185B7CD-CD4F-4D59-AC24-D558E446167E}" uniqueName="6" name="Production Cost (₦)" queryTableFieldId="6"/>
    <tableColumn id="7" xr3:uid="{1315BB33-C93A-46A4-8054-F5BA80E90F1B}" uniqueName="7" name="Overtime Hours" queryTableFieldId="7"/>
    <tableColumn id="8" xr3:uid="{428D4A18-F209-414E-B1EF-5BB46D3C6E8E}" uniqueName="8" name="Training Hours" queryTableFieldId="8"/>
    <tableColumn id="9" xr3:uid="{30B1F4FE-895A-4F9F-8F5B-4EC619E8B34B}" uniqueName="9" name="Rig Location"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9131-491C-4236-96D6-F5B4C9C2C890}">
  <dimension ref="A1:U78"/>
  <sheetViews>
    <sheetView showGridLines="0" showRowColHeaders="0" tabSelected="1" zoomScale="66" zoomScaleNormal="66" workbookViewId="0">
      <selection activeCell="K28" sqref="K28"/>
    </sheetView>
  </sheetViews>
  <sheetFormatPr defaultColWidth="0" defaultRowHeight="15" zeroHeight="1" x14ac:dyDescent="0.25"/>
  <cols>
    <col min="1" max="21" width="9.140625" style="12" customWidth="1"/>
    <col min="22" max="16384" width="9.140625" style="12" hidden="1"/>
  </cols>
  <sheetData>
    <row r="1" s="12" customFormat="1" x14ac:dyDescent="0.25"/>
    <row r="2" s="12" customFormat="1" x14ac:dyDescent="0.25"/>
    <row r="3" s="12" customFormat="1" x14ac:dyDescent="0.25"/>
    <row r="4" s="12" customFormat="1" x14ac:dyDescent="0.25"/>
    <row r="5" s="12" customFormat="1" x14ac:dyDescent="0.25"/>
    <row r="6" s="12" customFormat="1" x14ac:dyDescent="0.25"/>
    <row r="7" s="12" customFormat="1" x14ac:dyDescent="0.25"/>
    <row r="8" s="12" customFormat="1" x14ac:dyDescent="0.25"/>
    <row r="9" s="12" customFormat="1" x14ac:dyDescent="0.25"/>
    <row r="10" s="12" customFormat="1" x14ac:dyDescent="0.25"/>
    <row r="11" s="12" customFormat="1" x14ac:dyDescent="0.25"/>
    <row r="12" s="12" customFormat="1" x14ac:dyDescent="0.25"/>
    <row r="13" s="12" customFormat="1" x14ac:dyDescent="0.25"/>
    <row r="14" s="12" customFormat="1" x14ac:dyDescent="0.25"/>
    <row r="15" s="12" customFormat="1" x14ac:dyDescent="0.25"/>
    <row r="16" s="12" customFormat="1" x14ac:dyDescent="0.25"/>
    <row r="17" s="12" customFormat="1" x14ac:dyDescent="0.25"/>
    <row r="18" s="12" customFormat="1" x14ac:dyDescent="0.25"/>
    <row r="19" s="12" customFormat="1" x14ac:dyDescent="0.25"/>
    <row r="20" s="12" customFormat="1" x14ac:dyDescent="0.25"/>
    <row r="21" s="12" customFormat="1" x14ac:dyDescent="0.25"/>
    <row r="22" s="12" customFormat="1" x14ac:dyDescent="0.25"/>
    <row r="23" s="12" customFormat="1" x14ac:dyDescent="0.25"/>
    <row r="24" s="12" customFormat="1" x14ac:dyDescent="0.25"/>
    <row r="25" s="12" customFormat="1" x14ac:dyDescent="0.25"/>
    <row r="26" s="12" customFormat="1" x14ac:dyDescent="0.25"/>
    <row r="27" s="12" customFormat="1" x14ac:dyDescent="0.25"/>
    <row r="28" s="12" customFormat="1" x14ac:dyDescent="0.25"/>
    <row r="29" s="12" customFormat="1" x14ac:dyDescent="0.25"/>
    <row r="30" s="12" customFormat="1" x14ac:dyDescent="0.25"/>
    <row r="31" s="12" customFormat="1" hidden="1" x14ac:dyDescent="0.25"/>
    <row r="32" s="12" customFormat="1" hidden="1" x14ac:dyDescent="0.25"/>
    <row r="33" s="12" customFormat="1" hidden="1" x14ac:dyDescent="0.25"/>
    <row r="34" s="12" customFormat="1" hidden="1" x14ac:dyDescent="0.25"/>
    <row r="35" s="12" customFormat="1" hidden="1" x14ac:dyDescent="0.25"/>
    <row r="36" s="12" customFormat="1" hidden="1" x14ac:dyDescent="0.25"/>
    <row r="37" s="12" customFormat="1" hidden="1" x14ac:dyDescent="0.25"/>
    <row r="38" s="12" customFormat="1" hidden="1" x14ac:dyDescent="0.25"/>
    <row r="39" s="12" customFormat="1" hidden="1" x14ac:dyDescent="0.25"/>
    <row r="40" s="12" customFormat="1" hidden="1" x14ac:dyDescent="0.25"/>
    <row r="41" s="12" customFormat="1" hidden="1" x14ac:dyDescent="0.25"/>
    <row r="42" s="12" customFormat="1" hidden="1" x14ac:dyDescent="0.25"/>
    <row r="43" s="12" customFormat="1" hidden="1" x14ac:dyDescent="0.25"/>
    <row r="44" s="12" customFormat="1" hidden="1" x14ac:dyDescent="0.25"/>
    <row r="45" s="12" customFormat="1" hidden="1" x14ac:dyDescent="0.25"/>
    <row r="46" s="12" customFormat="1" hidden="1" x14ac:dyDescent="0.25"/>
    <row r="47" s="12" customFormat="1" hidden="1" x14ac:dyDescent="0.25"/>
    <row r="48" s="12" customFormat="1" hidden="1" x14ac:dyDescent="0.25"/>
    <row r="49" s="12" customFormat="1" hidden="1" x14ac:dyDescent="0.25"/>
    <row r="50" s="12" customFormat="1" hidden="1" x14ac:dyDescent="0.25"/>
    <row r="51" s="12" customFormat="1" hidden="1" x14ac:dyDescent="0.25"/>
    <row r="52" s="12" customFormat="1" hidden="1" x14ac:dyDescent="0.25"/>
    <row r="53" s="12" customFormat="1" hidden="1" x14ac:dyDescent="0.25"/>
    <row r="54" s="12" customFormat="1" hidden="1" x14ac:dyDescent="0.25"/>
    <row r="55" s="12" customFormat="1" hidden="1" x14ac:dyDescent="0.25"/>
    <row r="56" s="12" customFormat="1" hidden="1" x14ac:dyDescent="0.25"/>
    <row r="57" s="12" customFormat="1" hidden="1" x14ac:dyDescent="0.25"/>
    <row r="58" s="12" customFormat="1" hidden="1" x14ac:dyDescent="0.25"/>
    <row r="59" s="12" customFormat="1" hidden="1" x14ac:dyDescent="0.25"/>
    <row r="60" s="12" customFormat="1" hidden="1" x14ac:dyDescent="0.25"/>
    <row r="61" s="12" customFormat="1" hidden="1" x14ac:dyDescent="0.25"/>
    <row r="62" s="12" customFormat="1" hidden="1" x14ac:dyDescent="0.25"/>
    <row r="63" s="12" customFormat="1" hidden="1" x14ac:dyDescent="0.25"/>
    <row r="64" s="12" customFormat="1" hidden="1" x14ac:dyDescent="0.25"/>
    <row r="65" s="12" customFormat="1" hidden="1" x14ac:dyDescent="0.25"/>
    <row r="66" s="12" customFormat="1" hidden="1" x14ac:dyDescent="0.25"/>
    <row r="67" s="12" customFormat="1" hidden="1" x14ac:dyDescent="0.25"/>
    <row r="68" s="12" customFormat="1" hidden="1" x14ac:dyDescent="0.25"/>
    <row r="69" s="12" customFormat="1" hidden="1" x14ac:dyDescent="0.25"/>
    <row r="70" s="12" customFormat="1" hidden="1" x14ac:dyDescent="0.25"/>
    <row r="71" s="12" customFormat="1" hidden="1" x14ac:dyDescent="0.25"/>
    <row r="72" s="12" customFormat="1" hidden="1" x14ac:dyDescent="0.25"/>
    <row r="73" s="12" customFormat="1" hidden="1" x14ac:dyDescent="0.25"/>
    <row r="74" s="12" customFormat="1" hidden="1" x14ac:dyDescent="0.25"/>
    <row r="75" s="12" customFormat="1" hidden="1" x14ac:dyDescent="0.25"/>
    <row r="76" s="12" customFormat="1" hidden="1" x14ac:dyDescent="0.25"/>
    <row r="77" s="12" customFormat="1" hidden="1" x14ac:dyDescent="0.25"/>
    <row r="78" s="12"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6AD2-B14F-435C-839A-62C6063D0433}">
  <dimension ref="A2:K92"/>
  <sheetViews>
    <sheetView topLeftCell="A53" zoomScale="57" zoomScaleNormal="57" workbookViewId="0">
      <selection activeCell="E82" sqref="E82"/>
    </sheetView>
  </sheetViews>
  <sheetFormatPr defaultRowHeight="15" x14ac:dyDescent="0.25"/>
  <cols>
    <col min="1" max="1" width="19.140625" bestFit="1" customWidth="1"/>
    <col min="2" max="2" width="37.7109375" bestFit="1" customWidth="1"/>
    <col min="3" max="3" width="21" bestFit="1" customWidth="1"/>
    <col min="4" max="4" width="25.140625" bestFit="1" customWidth="1"/>
    <col min="5" max="5" width="30" bestFit="1" customWidth="1"/>
    <col min="6" max="6" width="25.140625" bestFit="1" customWidth="1"/>
    <col min="7" max="7" width="23.140625" bestFit="1" customWidth="1"/>
    <col min="8" max="8" width="26.7109375" bestFit="1" customWidth="1"/>
    <col min="9" max="9" width="21" bestFit="1" customWidth="1"/>
    <col min="10" max="10" width="31.7109375" bestFit="1" customWidth="1"/>
    <col min="11" max="11" width="29.42578125" bestFit="1" customWidth="1"/>
  </cols>
  <sheetData>
    <row r="2" spans="1:11" x14ac:dyDescent="0.25">
      <c r="A2" t="s">
        <v>128</v>
      </c>
      <c r="B2" t="s">
        <v>135</v>
      </c>
      <c r="C2" t="s">
        <v>136</v>
      </c>
      <c r="D2" t="s">
        <v>137</v>
      </c>
      <c r="E2" t="s">
        <v>138</v>
      </c>
      <c r="F2" t="s">
        <v>139</v>
      </c>
      <c r="G2" t="s">
        <v>140</v>
      </c>
      <c r="H2" t="s">
        <v>141</v>
      </c>
      <c r="I2" t="s">
        <v>145</v>
      </c>
      <c r="J2" t="s">
        <v>142</v>
      </c>
      <c r="K2" t="s">
        <v>143</v>
      </c>
    </row>
    <row r="3" spans="1:11" x14ac:dyDescent="0.25">
      <c r="A3" s="1">
        <v>285124</v>
      </c>
      <c r="B3" s="1">
        <v>25670</v>
      </c>
      <c r="C3" s="4">
        <v>11.107284768211921</v>
      </c>
      <c r="D3" s="13">
        <v>220395000</v>
      </c>
      <c r="E3" s="13">
        <v>772.97947559658257</v>
      </c>
      <c r="F3" s="1">
        <v>1557</v>
      </c>
      <c r="G3" s="4">
        <v>5.4607819755615097E-3</v>
      </c>
      <c r="H3" s="1">
        <v>2651</v>
      </c>
      <c r="I3" s="7">
        <v>1</v>
      </c>
      <c r="J3" s="13">
        <v>487599.55752212391</v>
      </c>
      <c r="K3" s="1">
        <v>1.1106194690265487</v>
      </c>
    </row>
    <row r="6" spans="1:11" x14ac:dyDescent="0.25">
      <c r="A6" s="2" t="s">
        <v>129</v>
      </c>
      <c r="B6" t="s">
        <v>128</v>
      </c>
    </row>
    <row r="7" spans="1:11" x14ac:dyDescent="0.25">
      <c r="A7" s="3" t="s">
        <v>10</v>
      </c>
      <c r="B7" s="1">
        <v>61660</v>
      </c>
    </row>
    <row r="8" spans="1:11" x14ac:dyDescent="0.25">
      <c r="A8" s="3" t="s">
        <v>127</v>
      </c>
      <c r="B8" s="1">
        <v>66582</v>
      </c>
    </row>
    <row r="9" spans="1:11" x14ac:dyDescent="0.25">
      <c r="A9" s="3" t="s">
        <v>144</v>
      </c>
      <c r="B9" s="1">
        <v>76682</v>
      </c>
    </row>
    <row r="10" spans="1:11" x14ac:dyDescent="0.25">
      <c r="A10" s="3" t="s">
        <v>148</v>
      </c>
      <c r="B10" s="1">
        <v>80200</v>
      </c>
    </row>
    <row r="11" spans="1:11" x14ac:dyDescent="0.25">
      <c r="A11" s="3" t="s">
        <v>130</v>
      </c>
      <c r="B11" s="1">
        <v>285124</v>
      </c>
    </row>
    <row r="13" spans="1:11" x14ac:dyDescent="0.25">
      <c r="A13" t="s">
        <v>131</v>
      </c>
      <c r="B13" t="s">
        <v>132</v>
      </c>
      <c r="C13" t="s">
        <v>133</v>
      </c>
      <c r="D13" t="s">
        <v>134</v>
      </c>
    </row>
    <row r="14" spans="1:11" x14ac:dyDescent="0.25">
      <c r="A14" s="1">
        <v>101403</v>
      </c>
      <c r="B14" s="1">
        <v>84967</v>
      </c>
      <c r="C14" s="1">
        <v>54764</v>
      </c>
      <c r="D14" s="1">
        <v>43990</v>
      </c>
    </row>
    <row r="15" spans="1:11" x14ac:dyDescent="0.25">
      <c r="A15">
        <f>IFERROR(GETPIVOTDATA("[Measures].[Oil Rig 1 Total Unit]",$A$13),0)</f>
        <v>101403</v>
      </c>
      <c r="B15">
        <f>IFERROR(GETPIVOTDATA("[Measures].[Oil Rig 2 Total Unit]",$A$13),0)</f>
        <v>84967</v>
      </c>
      <c r="C15">
        <f>IFERROR(GETPIVOTDATA("[Measures].[Oil Rig 3 Total Unit]",$A$13),0)</f>
        <v>54764</v>
      </c>
      <c r="D15">
        <f>IFERROR(GETPIVOTDATA("[Measures].[Oil Rig 4 Total Unit]",$A$13),0)</f>
        <v>43990</v>
      </c>
    </row>
    <row r="17" spans="1:6" x14ac:dyDescent="0.25">
      <c r="A17" s="2" t="s">
        <v>129</v>
      </c>
      <c r="B17" t="s">
        <v>128</v>
      </c>
    </row>
    <row r="18" spans="1:6" x14ac:dyDescent="0.25">
      <c r="A18" s="3" t="s">
        <v>11</v>
      </c>
      <c r="B18" s="1">
        <v>101403</v>
      </c>
    </row>
    <row r="19" spans="1:6" x14ac:dyDescent="0.25">
      <c r="A19" s="3" t="s">
        <v>15</v>
      </c>
      <c r="B19" s="1">
        <v>84967</v>
      </c>
    </row>
    <row r="20" spans="1:6" x14ac:dyDescent="0.25">
      <c r="A20" s="3" t="s">
        <v>17</v>
      </c>
      <c r="B20" s="1">
        <v>54764</v>
      </c>
    </row>
    <row r="21" spans="1:6" x14ac:dyDescent="0.25">
      <c r="A21" s="3" t="s">
        <v>34</v>
      </c>
      <c r="B21" s="1">
        <v>43990</v>
      </c>
    </row>
    <row r="22" spans="1:6" x14ac:dyDescent="0.25">
      <c r="A22" s="3" t="s">
        <v>130</v>
      </c>
      <c r="B22" s="1">
        <v>285124</v>
      </c>
    </row>
    <row r="26" spans="1:6" x14ac:dyDescent="0.25">
      <c r="A26" s="2" t="s">
        <v>129</v>
      </c>
      <c r="B26" t="s">
        <v>128</v>
      </c>
      <c r="C26" t="s">
        <v>145</v>
      </c>
      <c r="F26" s="6">
        <f>MAX(E27:E30)*1.25</f>
        <v>0.44455657889199085</v>
      </c>
    </row>
    <row r="27" spans="1:6" x14ac:dyDescent="0.25">
      <c r="A27" s="3" t="s">
        <v>11</v>
      </c>
      <c r="B27" s="1">
        <v>101403</v>
      </c>
      <c r="C27" s="7">
        <v>0.35564526311359268</v>
      </c>
      <c r="D27" s="1">
        <f>B27</f>
        <v>101403</v>
      </c>
      <c r="E27" s="7">
        <f>C27</f>
        <v>0.35564526311359268</v>
      </c>
      <c r="F27" s="6">
        <f>$F$26-E27</f>
        <v>8.891131577839817E-2</v>
      </c>
    </row>
    <row r="28" spans="1:6" x14ac:dyDescent="0.25">
      <c r="A28" s="3" t="s">
        <v>15</v>
      </c>
      <c r="B28" s="1">
        <v>84967</v>
      </c>
      <c r="C28" s="7">
        <v>0.29800016834780657</v>
      </c>
      <c r="D28" s="1">
        <f t="shared" ref="D28:D30" si="0">B28</f>
        <v>84967</v>
      </c>
      <c r="E28" s="7">
        <f t="shared" ref="E28:E30" si="1">C28</f>
        <v>0.29800016834780657</v>
      </c>
      <c r="F28" s="6">
        <f t="shared" ref="F28:F30" si="2">$F$26-E28</f>
        <v>0.14655641054418428</v>
      </c>
    </row>
    <row r="29" spans="1:6" x14ac:dyDescent="0.25">
      <c r="A29" s="3" t="s">
        <v>17</v>
      </c>
      <c r="B29" s="1">
        <v>54764</v>
      </c>
      <c r="C29" s="7">
        <v>0.19207081831062975</v>
      </c>
      <c r="D29" s="1">
        <f t="shared" si="0"/>
        <v>54764</v>
      </c>
      <c r="E29" s="7">
        <f t="shared" si="1"/>
        <v>0.19207081831062975</v>
      </c>
      <c r="F29" s="6">
        <f t="shared" si="2"/>
        <v>0.25248576058136107</v>
      </c>
    </row>
    <row r="30" spans="1:6" x14ac:dyDescent="0.25">
      <c r="A30" s="3" t="s">
        <v>34</v>
      </c>
      <c r="B30" s="1">
        <v>43990</v>
      </c>
      <c r="C30" s="7">
        <v>0.154283750227971</v>
      </c>
      <c r="D30" s="1">
        <f t="shared" si="0"/>
        <v>43990</v>
      </c>
      <c r="E30" s="7">
        <f t="shared" si="1"/>
        <v>0.154283750227971</v>
      </c>
      <c r="F30" s="6">
        <f t="shared" si="2"/>
        <v>0.29027282866401982</v>
      </c>
    </row>
    <row r="31" spans="1:6" x14ac:dyDescent="0.25">
      <c r="A31" s="3" t="s">
        <v>130</v>
      </c>
      <c r="B31" s="1">
        <v>285124</v>
      </c>
      <c r="C31" s="7">
        <v>1</v>
      </c>
    </row>
    <row r="36" spans="1:5" x14ac:dyDescent="0.25">
      <c r="A36" s="2" t="s">
        <v>129</v>
      </c>
      <c r="B36" t="s">
        <v>146</v>
      </c>
    </row>
    <row r="37" spans="1:5" x14ac:dyDescent="0.25">
      <c r="A37" s="3" t="s">
        <v>11</v>
      </c>
      <c r="B37" s="4">
        <v>63.335664335664333</v>
      </c>
      <c r="D37" s="4">
        <f>IFERROR(GETPIVOTDATA("[Measures].[Average of Hours Worked]",$A$36,"[Weekly_Report].[Rig Location]","[Weekly_Report].[Rig Location].&amp;[Oil Rig 1]"),0)</f>
        <v>63.335664335664333</v>
      </c>
      <c r="E37" s="4"/>
    </row>
    <row r="38" spans="1:5" x14ac:dyDescent="0.25">
      <c r="A38" s="3" t="s">
        <v>15</v>
      </c>
      <c r="B38" s="4">
        <v>61.475806451612904</v>
      </c>
      <c r="D38" s="4">
        <f>IFERROR(GETPIVOTDATA("[Measures].[Average of Hours Worked]",$A$36,"[Weekly_Report].[Rig Location]","[Weekly_Report].[Rig Location].&amp;[Oil Rig 2]"),0)</f>
        <v>61.475806451612904</v>
      </c>
      <c r="E38" s="4"/>
    </row>
    <row r="39" spans="1:5" x14ac:dyDescent="0.25">
      <c r="A39" s="3" t="s">
        <v>17</v>
      </c>
      <c r="B39" s="4">
        <v>47.638095238095239</v>
      </c>
      <c r="D39" s="4">
        <f>IFERROR(GETPIVOTDATA("[Measures].[Average of Hours Worked]",$A$36,"[Weekly_Report].[Rig Location]","[Weekly_Report].[Rig Location].&amp;[Oil Rig 3]"),0)</f>
        <v>47.638095238095239</v>
      </c>
      <c r="E39" s="4"/>
    </row>
    <row r="40" spans="1:5" x14ac:dyDescent="0.25">
      <c r="A40" s="3" t="s">
        <v>34</v>
      </c>
      <c r="B40" s="4">
        <v>49.85</v>
      </c>
      <c r="D40" s="4">
        <f>IFERROR(GETPIVOTDATA("[Measures].[Average of Hours Worked]",$A$36,"[Weekly_Report].[Rig Location]","[Weekly_Report].[Rig Location].&amp;[Oil Rig 4]"),0)</f>
        <v>49.85</v>
      </c>
      <c r="E40" s="4"/>
    </row>
    <row r="41" spans="1:5" x14ac:dyDescent="0.25">
      <c r="A41" s="3" t="s">
        <v>130</v>
      </c>
      <c r="B41" s="4">
        <v>56.792035398230091</v>
      </c>
    </row>
    <row r="44" spans="1:5" x14ac:dyDescent="0.25">
      <c r="A44" s="2" t="s">
        <v>129</v>
      </c>
      <c r="B44" t="s">
        <v>136</v>
      </c>
    </row>
    <row r="45" spans="1:5" x14ac:dyDescent="0.25">
      <c r="A45" s="3" t="s">
        <v>11</v>
      </c>
      <c r="B45" s="4">
        <v>11.196091421000331</v>
      </c>
      <c r="D45" s="4">
        <f>IFERROR(GETPIVOTDATA("[Measures].[Unit Produced Per Hour]",$A$44,"[Weekly_Report].[Rig Location]","[Weekly_Report].[Rig Location].&amp;[Oil Rig 1]"),0)</f>
        <v>11.196091421000331</v>
      </c>
    </row>
    <row r="46" spans="1:5" x14ac:dyDescent="0.25">
      <c r="A46" s="3" t="s">
        <v>15</v>
      </c>
      <c r="B46" s="4">
        <v>11.146136691591238</v>
      </c>
      <c r="D46" s="4">
        <f>IFERROR(GETPIVOTDATA("[Measures].[Unit Produced Per Hour]",$A$44,"[Weekly_Report].[Rig Location]","[Weekly_Report].[Rig Location].&amp;[Oil Rig 2]"),0)</f>
        <v>11.146136691591238</v>
      </c>
    </row>
    <row r="47" spans="1:5" x14ac:dyDescent="0.25">
      <c r="A47" s="3" t="s">
        <v>17</v>
      </c>
      <c r="B47" s="4">
        <v>10.9484206317473</v>
      </c>
      <c r="D47" s="4">
        <f>IFERROR(GETPIVOTDATA("[Measures].[Unit Produced Per Hour]",$A$44,"[Weekly_Report].[Rig Location]","[Weekly_Report].[Rig Location].&amp;[Oil Rig 3]"),0)</f>
        <v>10.9484206317473</v>
      </c>
    </row>
    <row r="48" spans="1:5" x14ac:dyDescent="0.25">
      <c r="A48" s="3" t="s">
        <v>34</v>
      </c>
      <c r="B48" s="4">
        <v>11.030591775325979</v>
      </c>
      <c r="D48" s="4">
        <f>IFERROR(GETPIVOTDATA("[Measures].[Unit Produced Per Hour]",$A$44,"[Weekly_Report].[Rig Location]","[Weekly_Report].[Rig Location].&amp;[Oil Rig 4]"),0)</f>
        <v>11.030591775325979</v>
      </c>
    </row>
    <row r="49" spans="1:4" x14ac:dyDescent="0.25">
      <c r="A49" s="3" t="s">
        <v>130</v>
      </c>
      <c r="B49" s="4">
        <v>11.107284768211921</v>
      </c>
    </row>
    <row r="52" spans="1:4" x14ac:dyDescent="0.25">
      <c r="A52" s="2" t="s">
        <v>129</v>
      </c>
      <c r="B52" t="s">
        <v>137</v>
      </c>
    </row>
    <row r="53" spans="1:4" x14ac:dyDescent="0.25">
      <c r="A53" s="3" t="s">
        <v>11</v>
      </c>
      <c r="B53" s="8">
        <v>66515000</v>
      </c>
      <c r="D53" s="9">
        <f>IFERROR(GETPIVOTDATA("[Measures].[Total Production Cost]",$A$52,"[Weekly_Report].[Rig Location]","[Weekly_Report].[Rig Location].&amp;[Oil Rig 1]"),0)</f>
        <v>66515000</v>
      </c>
    </row>
    <row r="54" spans="1:4" x14ac:dyDescent="0.25">
      <c r="A54" s="3" t="s">
        <v>15</v>
      </c>
      <c r="B54" s="8">
        <v>58560000</v>
      </c>
      <c r="D54" s="9">
        <f>IFERROR(GETPIVOTDATA("[Measures].[Total Production Cost]",$A$52,"[Weekly_Report].[Rig Location]","[Weekly_Report].[Rig Location].&amp;[Oil Rig 2]"),0)</f>
        <v>58560000</v>
      </c>
    </row>
    <row r="55" spans="1:4" x14ac:dyDescent="0.25">
      <c r="A55" s="3" t="s">
        <v>17</v>
      </c>
      <c r="B55" s="8">
        <v>55270000</v>
      </c>
      <c r="D55" s="9">
        <f>IFERROR(GETPIVOTDATA("[Measures].[Total Production Cost]",$A$52,"[Weekly_Report].[Rig Location]","[Weekly_Report].[Rig Location].&amp;[Oil Rig 3]"),0)</f>
        <v>55270000</v>
      </c>
    </row>
    <row r="56" spans="1:4" x14ac:dyDescent="0.25">
      <c r="A56" s="3" t="s">
        <v>34</v>
      </c>
      <c r="B56" s="8">
        <v>40050000</v>
      </c>
      <c r="D56" s="9">
        <f>IFERROR(GETPIVOTDATA("[Measures].[Total Production Cost]",$A$52,"[Weekly_Report].[Rig Location]","[Weekly_Report].[Rig Location].&amp;[Oil Rig 4]"),0)</f>
        <v>40050000</v>
      </c>
    </row>
    <row r="57" spans="1:4" x14ac:dyDescent="0.25">
      <c r="A57" s="3" t="s">
        <v>130</v>
      </c>
      <c r="B57" s="8">
        <v>220395000</v>
      </c>
    </row>
    <row r="60" spans="1:4" x14ac:dyDescent="0.25">
      <c r="A60" s="10" t="s">
        <v>129</v>
      </c>
      <c r="B60" s="5" t="s">
        <v>147</v>
      </c>
    </row>
    <row r="61" spans="1:4" x14ac:dyDescent="0.25">
      <c r="A61" s="11" t="s">
        <v>11</v>
      </c>
      <c r="B61" s="5">
        <v>39</v>
      </c>
      <c r="D61">
        <f>IFERROR(GETPIVOTDATA("[Measures].[Distinct Count of Employee ID]",$A$60,"[Weekly_Report].[Rig Location]","[Weekly_Report].[Rig Location].&amp;[Oil Rig 1]"),0)</f>
        <v>39</v>
      </c>
    </row>
    <row r="62" spans="1:4" x14ac:dyDescent="0.25">
      <c r="A62" s="11" t="s">
        <v>15</v>
      </c>
      <c r="B62" s="5">
        <v>34</v>
      </c>
      <c r="D62">
        <f>IFERROR(GETPIVOTDATA("[Measures].[Distinct Count of Employee ID]",$A$60,"[Weekly_Report].[Rig Location]","[Weekly_Report].[Rig Location].&amp;[Oil Rig 2]"),0)</f>
        <v>34</v>
      </c>
    </row>
    <row r="63" spans="1:4" x14ac:dyDescent="0.25">
      <c r="A63" s="11" t="s">
        <v>17</v>
      </c>
      <c r="B63" s="5">
        <v>29</v>
      </c>
      <c r="D63">
        <f>IFERROR(GETPIVOTDATA("[Measures].[Distinct Count of Employee ID]",$A$60,"[Weekly_Report].[Rig Location]","[Weekly_Report].[Rig Location].&amp;[Oil Rig 3]"),0)</f>
        <v>29</v>
      </c>
    </row>
    <row r="64" spans="1:4" x14ac:dyDescent="0.25">
      <c r="A64" s="11" t="s">
        <v>34</v>
      </c>
      <c r="B64" s="5">
        <v>20</v>
      </c>
      <c r="D64">
        <f>IFERROR(GETPIVOTDATA("[Measures].[Distinct Count of Employee ID]",$A$60,"[Weekly_Report].[Rig Location]","[Weekly_Report].[Rig Location].&amp;[Oil Rig 4]"),0)</f>
        <v>20</v>
      </c>
    </row>
    <row r="65" spans="1:5" x14ac:dyDescent="0.25">
      <c r="A65" s="11" t="s">
        <v>130</v>
      </c>
      <c r="B65" s="5">
        <v>113</v>
      </c>
    </row>
    <row r="69" spans="1:5" x14ac:dyDescent="0.25">
      <c r="A69" s="10" t="s">
        <v>129</v>
      </c>
      <c r="B69" s="5" t="s">
        <v>140</v>
      </c>
      <c r="E69" s="6">
        <f>MAX(D70:D73)*1.25</f>
        <v>1.0225695712511869E-2</v>
      </c>
    </row>
    <row r="70" spans="1:5" x14ac:dyDescent="0.25">
      <c r="A70" s="11" t="s">
        <v>11</v>
      </c>
      <c r="B70" s="6">
        <v>4.0531345226472587E-3</v>
      </c>
      <c r="D70" s="6">
        <f>IFERROR(GETPIVOTDATA("[Measures].[Quality Issue Rate]",$A$69,"[Weekly_Report].[Rig Location]","[Weekly_Report].[Rig Location].&amp;[Oil Rig 1]"),0)</f>
        <v>4.0531345226472587E-3</v>
      </c>
      <c r="E70" s="6">
        <f>$E$69-D70</f>
        <v>6.1725611898646102E-3</v>
      </c>
    </row>
    <row r="71" spans="1:5" x14ac:dyDescent="0.25">
      <c r="A71" s="11" t="s">
        <v>15</v>
      </c>
      <c r="B71" s="6">
        <v>4.7665564277896127E-3</v>
      </c>
      <c r="D71" s="6">
        <f>IFERROR(GETPIVOTDATA("[Measures].[Quality Issue Rate]",$A$69,"[Weekly_Report].[Rig Location]","[Weekly_Report].[Rig Location].&amp;[Oil Rig 2]"),0)</f>
        <v>4.7665564277896127E-3</v>
      </c>
      <c r="E71" s="6">
        <f>$E$69-D71</f>
        <v>5.4591392847222562E-3</v>
      </c>
    </row>
    <row r="72" spans="1:5" x14ac:dyDescent="0.25">
      <c r="A72" s="11" t="s">
        <v>17</v>
      </c>
      <c r="B72" s="6">
        <v>8.1805565700094948E-3</v>
      </c>
      <c r="D72" s="6">
        <f>IFERROR(GETPIVOTDATA("[Measures].[Quality Issue Rate]",$A$69,"[Weekly_Report].[Rig Location]","[Weekly_Report].[Rig Location].&amp;[Oil Rig 3]"),0)</f>
        <v>8.1805565700094948E-3</v>
      </c>
      <c r="E72" s="6">
        <f t="shared" ref="E72:E73" si="3">$E$69-D72</f>
        <v>2.0451391425023741E-3</v>
      </c>
    </row>
    <row r="73" spans="1:5" x14ac:dyDescent="0.25">
      <c r="A73" s="11" t="s">
        <v>34</v>
      </c>
      <c r="B73" s="6">
        <v>6.6606046828824733E-3</v>
      </c>
      <c r="D73" s="6">
        <f>IFERROR(GETPIVOTDATA("[Measures].[Quality Issue Rate]",$A$69,"[Weekly_Report].[Rig Location]","[Weekly_Report].[Rig Location].&amp;[Oil Rig 4]"),0)</f>
        <v>6.6606046828824733E-3</v>
      </c>
      <c r="E73" s="6">
        <f t="shared" si="3"/>
        <v>3.5650910296293956E-3</v>
      </c>
    </row>
    <row r="74" spans="1:5" x14ac:dyDescent="0.25">
      <c r="A74" s="11" t="s">
        <v>130</v>
      </c>
      <c r="B74" s="6">
        <v>5.4607819755615097E-3</v>
      </c>
    </row>
    <row r="78" spans="1:5" x14ac:dyDescent="0.25">
      <c r="A78" s="10" t="s">
        <v>129</v>
      </c>
      <c r="B78" s="5" t="s">
        <v>143</v>
      </c>
      <c r="E78" s="4">
        <f>MAX(D79:D82)*1.25</f>
        <v>1.9318181818181817</v>
      </c>
    </row>
    <row r="79" spans="1:5" x14ac:dyDescent="0.25">
      <c r="A79" s="11" t="s">
        <v>11</v>
      </c>
      <c r="B79" s="4">
        <v>1.5454545454545454</v>
      </c>
      <c r="D79" s="4">
        <f>IFERROR(GETPIVOTDATA("[Measures].[Average Training Hours]",$A$78,"[Weekly_Report].[Rig Location]","[Weekly_Report].[Rig Location].&amp;[Oil Rig 1]"),0)</f>
        <v>1.5454545454545454</v>
      </c>
      <c r="E79" s="4">
        <f>$E$78-D79</f>
        <v>0.38636363636363624</v>
      </c>
    </row>
    <row r="80" spans="1:5" x14ac:dyDescent="0.25">
      <c r="A80" s="11" t="s">
        <v>15</v>
      </c>
      <c r="B80" s="4">
        <v>1.1774193548387097</v>
      </c>
      <c r="D80" s="4">
        <f>IFERROR(GETPIVOTDATA("[Measures].[Average Training Hours]",$A$78,"[Weekly_Report].[Rig Location]","[Weekly_Report].[Rig Location].&amp;[Oil Rig 2]"),0)</f>
        <v>1.1774193548387097</v>
      </c>
      <c r="E80" s="4">
        <f t="shared" ref="E80:E82" si="4">$E$78-D80</f>
        <v>0.75439882697947191</v>
      </c>
    </row>
    <row r="81" spans="1:5" x14ac:dyDescent="0.25">
      <c r="A81" s="11" t="s">
        <v>17</v>
      </c>
      <c r="B81" s="4">
        <v>0.76190476190476186</v>
      </c>
      <c r="D81" s="4">
        <f>IFERROR(GETPIVOTDATA("[Measures].[Average Training Hours]",$A$78,"[Weekly_Report].[Rig Location]","[Weekly_Report].[Rig Location].&amp;[Oil Rig 3]"),0)</f>
        <v>0.76190476190476186</v>
      </c>
      <c r="E81" s="4">
        <f t="shared" si="4"/>
        <v>1.1699134199134198</v>
      </c>
    </row>
    <row r="82" spans="1:5" x14ac:dyDescent="0.25">
      <c r="A82" s="11" t="s">
        <v>34</v>
      </c>
      <c r="B82" s="4">
        <v>0.6875</v>
      </c>
      <c r="D82" s="4">
        <f>IFERROR(GETPIVOTDATA("[Measures].[Average Training Hours]",$A$78,"[Weekly_Report].[Rig Location]","[Weekly_Report].[Rig Location].&amp;[Oil Rig 4]"),0)</f>
        <v>0.6875</v>
      </c>
      <c r="E82" s="4">
        <f t="shared" si="4"/>
        <v>1.2443181818181817</v>
      </c>
    </row>
    <row r="83" spans="1:5" x14ac:dyDescent="0.25">
      <c r="A83" s="11" t="s">
        <v>130</v>
      </c>
      <c r="B83" s="4">
        <v>1.1106194690265487</v>
      </c>
    </row>
    <row r="87" spans="1:5" x14ac:dyDescent="0.25">
      <c r="A87" s="10" t="s">
        <v>129</v>
      </c>
      <c r="B87" s="5" t="s">
        <v>138</v>
      </c>
      <c r="E87" s="9">
        <f>MAX(D88:D91)*1.25</f>
        <v>1261.5495581038638</v>
      </c>
    </row>
    <row r="88" spans="1:5" x14ac:dyDescent="0.25">
      <c r="A88" s="11" t="s">
        <v>11</v>
      </c>
      <c r="B88" s="9">
        <v>655.94706271017628</v>
      </c>
      <c r="D88" s="9">
        <f>IFERROR(GETPIVOTDATA("[Measures].[Cost Per Unit Produced]",$A$87,"[Weekly_Report].[Rig Location]","[Weekly_Report].[Rig Location].&amp;[Oil Rig 1]"),0)</f>
        <v>655.94706271017628</v>
      </c>
      <c r="E88" s="9">
        <f>$E$87-D88</f>
        <v>605.60249539368749</v>
      </c>
    </row>
    <row r="89" spans="1:5" x14ac:dyDescent="0.25">
      <c r="A89" s="11" t="s">
        <v>15</v>
      </c>
      <c r="B89" s="9">
        <v>689.20875163298695</v>
      </c>
      <c r="D89" s="9">
        <f>IFERROR(GETPIVOTDATA("[Measures].[Cost Per Unit Produced]",$A$87,"[Weekly_Report].[Rig Location]","[Weekly_Report].[Rig Location].&amp;[Oil Rig 2]"),0)</f>
        <v>689.20875163298695</v>
      </c>
      <c r="E89" s="9">
        <f t="shared" ref="E89:E91" si="5">$E$87-D89</f>
        <v>572.34080647087683</v>
      </c>
    </row>
    <row r="90" spans="1:5" x14ac:dyDescent="0.25">
      <c r="A90" s="11" t="s">
        <v>17</v>
      </c>
      <c r="B90" s="9">
        <v>1009.2396464830911</v>
      </c>
      <c r="D90" s="9">
        <f>IFERROR(GETPIVOTDATA("[Measures].[Cost Per Unit Produced]",$A$87,"[Weekly_Report].[Rig Location]","[Weekly_Report].[Rig Location].&amp;[Oil Rig 3]"),0)</f>
        <v>1009.2396464830911</v>
      </c>
      <c r="E90" s="9">
        <f t="shared" si="5"/>
        <v>252.30991162077271</v>
      </c>
    </row>
    <row r="91" spans="1:5" x14ac:dyDescent="0.25">
      <c r="A91" s="11" t="s">
        <v>34</v>
      </c>
      <c r="B91" s="9">
        <v>910.43418958854284</v>
      </c>
      <c r="D91" s="9">
        <f>IFERROR(GETPIVOTDATA("[Measures].[Cost Per Unit Produced]",$A$87,"[Weekly_Report].[Rig Location]","[Weekly_Report].[Rig Location].&amp;[Oil Rig 4]"),0)</f>
        <v>910.43418958854284</v>
      </c>
      <c r="E91" s="9">
        <f t="shared" si="5"/>
        <v>351.11536851532094</v>
      </c>
    </row>
    <row r="92" spans="1:5" x14ac:dyDescent="0.25">
      <c r="A92" s="11" t="s">
        <v>130</v>
      </c>
      <c r="B92" s="9">
        <v>772.97947559658257</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8D6CB-DE8F-4D61-BB6A-4899311119C3}">
  <dimension ref="A1:I453"/>
  <sheetViews>
    <sheetView topLeftCell="A2" workbookViewId="0"/>
  </sheetViews>
  <sheetFormatPr defaultRowHeight="15" x14ac:dyDescent="0.25"/>
  <cols>
    <col min="1" max="1" width="14.7109375" bestFit="1" customWidth="1"/>
    <col min="2" max="2" width="8.42578125" bestFit="1" customWidth="1"/>
    <col min="3" max="3" width="16.28515625" bestFit="1" customWidth="1"/>
    <col min="4" max="4" width="17.140625" bestFit="1" customWidth="1"/>
    <col min="5" max="5" width="16.140625" bestFit="1" customWidth="1"/>
    <col min="6" max="6" width="21.140625" bestFit="1" customWidth="1"/>
    <col min="7" max="7" width="17.7109375" bestFit="1" customWidth="1"/>
    <col min="8" max="8" width="16.42578125" bestFit="1" customWidth="1"/>
    <col min="9" max="9" width="14.2851562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v>40</v>
      </c>
      <c r="D2">
        <v>380</v>
      </c>
      <c r="E2">
        <v>2</v>
      </c>
      <c r="F2">
        <v>520000</v>
      </c>
      <c r="G2">
        <v>5</v>
      </c>
      <c r="H2">
        <v>2</v>
      </c>
      <c r="I2" t="s">
        <v>11</v>
      </c>
    </row>
    <row r="3" spans="1:9" x14ac:dyDescent="0.25">
      <c r="A3" t="s">
        <v>12</v>
      </c>
      <c r="B3" t="s">
        <v>10</v>
      </c>
      <c r="C3">
        <v>42</v>
      </c>
      <c r="D3">
        <v>400</v>
      </c>
      <c r="E3">
        <v>2</v>
      </c>
      <c r="F3">
        <v>510000</v>
      </c>
      <c r="G3">
        <v>3</v>
      </c>
      <c r="H3">
        <v>1</v>
      </c>
      <c r="I3" t="s">
        <v>11</v>
      </c>
    </row>
    <row r="4" spans="1:9" x14ac:dyDescent="0.25">
      <c r="A4" t="s">
        <v>13</v>
      </c>
      <c r="B4" t="s">
        <v>10</v>
      </c>
      <c r="C4">
        <v>38</v>
      </c>
      <c r="D4">
        <v>360</v>
      </c>
      <c r="E4">
        <v>3</v>
      </c>
      <c r="F4">
        <v>530000</v>
      </c>
      <c r="G4">
        <v>2</v>
      </c>
      <c r="H4">
        <v>0</v>
      </c>
      <c r="I4" t="s">
        <v>11</v>
      </c>
    </row>
    <row r="5" spans="1:9" x14ac:dyDescent="0.25">
      <c r="A5" t="s">
        <v>14</v>
      </c>
      <c r="B5" t="s">
        <v>10</v>
      </c>
      <c r="C5">
        <v>45</v>
      </c>
      <c r="D5">
        <v>450</v>
      </c>
      <c r="E5">
        <v>2</v>
      </c>
      <c r="F5">
        <v>480000</v>
      </c>
      <c r="G5">
        <v>4</v>
      </c>
      <c r="H5">
        <v>1</v>
      </c>
      <c r="I5" t="s">
        <v>15</v>
      </c>
    </row>
    <row r="6" spans="1:9" x14ac:dyDescent="0.25">
      <c r="A6" t="s">
        <v>16</v>
      </c>
      <c r="B6" t="s">
        <v>10</v>
      </c>
      <c r="C6">
        <v>50</v>
      </c>
      <c r="D6">
        <v>520</v>
      </c>
      <c r="E6">
        <v>0</v>
      </c>
      <c r="F6">
        <v>470000</v>
      </c>
      <c r="G6">
        <v>6</v>
      </c>
      <c r="H6">
        <v>3</v>
      </c>
      <c r="I6" t="s">
        <v>17</v>
      </c>
    </row>
    <row r="7" spans="1:9" x14ac:dyDescent="0.25">
      <c r="A7" t="s">
        <v>18</v>
      </c>
      <c r="B7" t="s">
        <v>10</v>
      </c>
      <c r="C7">
        <v>30</v>
      </c>
      <c r="D7">
        <v>290</v>
      </c>
      <c r="E7">
        <v>4</v>
      </c>
      <c r="F7">
        <v>550000</v>
      </c>
      <c r="G7">
        <v>0</v>
      </c>
      <c r="H7">
        <v>0</v>
      </c>
      <c r="I7" t="s">
        <v>17</v>
      </c>
    </row>
    <row r="8" spans="1:9" x14ac:dyDescent="0.25">
      <c r="A8" t="s">
        <v>19</v>
      </c>
      <c r="B8" t="s">
        <v>10</v>
      </c>
      <c r="C8">
        <v>55</v>
      </c>
      <c r="D8">
        <v>580</v>
      </c>
      <c r="E8">
        <v>1</v>
      </c>
      <c r="F8">
        <v>460000</v>
      </c>
      <c r="G8">
        <v>8</v>
      </c>
      <c r="H8">
        <v>2</v>
      </c>
      <c r="I8" t="s">
        <v>11</v>
      </c>
    </row>
    <row r="9" spans="1:9" x14ac:dyDescent="0.25">
      <c r="A9" t="s">
        <v>20</v>
      </c>
      <c r="B9" t="s">
        <v>10</v>
      </c>
      <c r="C9">
        <v>60</v>
      </c>
      <c r="D9">
        <v>620</v>
      </c>
      <c r="E9">
        <v>0</v>
      </c>
      <c r="F9">
        <v>440000</v>
      </c>
      <c r="G9">
        <v>10</v>
      </c>
      <c r="H9">
        <v>2</v>
      </c>
      <c r="I9" t="s">
        <v>15</v>
      </c>
    </row>
    <row r="10" spans="1:9" x14ac:dyDescent="0.25">
      <c r="A10" t="s">
        <v>21</v>
      </c>
      <c r="B10" t="s">
        <v>10</v>
      </c>
      <c r="C10">
        <v>35</v>
      </c>
      <c r="D10">
        <v>330</v>
      </c>
      <c r="E10">
        <v>5</v>
      </c>
      <c r="F10">
        <v>560000</v>
      </c>
      <c r="G10">
        <v>1</v>
      </c>
      <c r="H10">
        <v>0</v>
      </c>
      <c r="I10" t="s">
        <v>17</v>
      </c>
    </row>
    <row r="11" spans="1:9" x14ac:dyDescent="0.25">
      <c r="A11" t="s">
        <v>22</v>
      </c>
      <c r="B11" t="s">
        <v>10</v>
      </c>
      <c r="C11">
        <v>70</v>
      </c>
      <c r="D11">
        <v>700</v>
      </c>
      <c r="E11">
        <v>2</v>
      </c>
      <c r="F11">
        <v>430000</v>
      </c>
      <c r="G11">
        <v>12</v>
      </c>
      <c r="H11">
        <v>1</v>
      </c>
      <c r="I11" t="s">
        <v>11</v>
      </c>
    </row>
    <row r="12" spans="1:9" x14ac:dyDescent="0.25">
      <c r="A12" t="s">
        <v>23</v>
      </c>
      <c r="B12" t="s">
        <v>10</v>
      </c>
      <c r="C12">
        <v>80</v>
      </c>
      <c r="D12">
        <v>800</v>
      </c>
      <c r="E12">
        <v>0</v>
      </c>
      <c r="F12">
        <v>410000</v>
      </c>
      <c r="G12">
        <v>15</v>
      </c>
      <c r="H12">
        <v>2</v>
      </c>
      <c r="I12" t="s">
        <v>15</v>
      </c>
    </row>
    <row r="13" spans="1:9" x14ac:dyDescent="0.25">
      <c r="A13" t="s">
        <v>24</v>
      </c>
      <c r="B13" t="s">
        <v>10</v>
      </c>
      <c r="C13">
        <v>25</v>
      </c>
      <c r="D13">
        <v>200</v>
      </c>
      <c r="E13">
        <v>6</v>
      </c>
      <c r="F13">
        <v>600000</v>
      </c>
      <c r="G13">
        <v>0</v>
      </c>
      <c r="H13">
        <v>0</v>
      </c>
      <c r="I13" t="s">
        <v>17</v>
      </c>
    </row>
    <row r="14" spans="1:9" x14ac:dyDescent="0.25">
      <c r="A14" t="s">
        <v>25</v>
      </c>
      <c r="B14" t="s">
        <v>10</v>
      </c>
      <c r="C14">
        <v>85</v>
      </c>
      <c r="D14">
        <v>850</v>
      </c>
      <c r="E14">
        <v>1</v>
      </c>
      <c r="F14">
        <v>390000</v>
      </c>
      <c r="G14">
        <v>14</v>
      </c>
      <c r="H14">
        <v>3</v>
      </c>
      <c r="I14" t="s">
        <v>11</v>
      </c>
    </row>
    <row r="15" spans="1:9" x14ac:dyDescent="0.25">
      <c r="A15" t="s">
        <v>26</v>
      </c>
      <c r="B15" t="s">
        <v>10</v>
      </c>
      <c r="C15">
        <v>65</v>
      </c>
      <c r="D15">
        <v>650</v>
      </c>
      <c r="E15">
        <v>2</v>
      </c>
      <c r="F15">
        <v>450000</v>
      </c>
      <c r="G15">
        <v>7</v>
      </c>
      <c r="H15">
        <v>1</v>
      </c>
      <c r="I15" t="s">
        <v>15</v>
      </c>
    </row>
    <row r="16" spans="1:9" x14ac:dyDescent="0.25">
      <c r="A16" t="s">
        <v>27</v>
      </c>
      <c r="B16" t="s">
        <v>10</v>
      </c>
      <c r="C16">
        <v>72</v>
      </c>
      <c r="D16">
        <v>720</v>
      </c>
      <c r="E16">
        <v>2</v>
      </c>
      <c r="F16">
        <v>420000</v>
      </c>
      <c r="G16">
        <v>11</v>
      </c>
      <c r="H16">
        <v>2</v>
      </c>
      <c r="I16" t="s">
        <v>17</v>
      </c>
    </row>
    <row r="17" spans="1:9" x14ac:dyDescent="0.25">
      <c r="A17" t="s">
        <v>28</v>
      </c>
      <c r="B17" t="s">
        <v>10</v>
      </c>
      <c r="C17">
        <v>50</v>
      </c>
      <c r="D17">
        <v>500</v>
      </c>
      <c r="E17">
        <v>3</v>
      </c>
      <c r="F17">
        <v>480000</v>
      </c>
      <c r="G17">
        <v>5</v>
      </c>
      <c r="H17">
        <v>1</v>
      </c>
      <c r="I17" t="s">
        <v>11</v>
      </c>
    </row>
    <row r="18" spans="1:9" x14ac:dyDescent="0.25">
      <c r="A18" t="s">
        <v>29</v>
      </c>
      <c r="B18" t="s">
        <v>10</v>
      </c>
      <c r="C18">
        <v>40</v>
      </c>
      <c r="D18">
        <v>400</v>
      </c>
      <c r="E18">
        <v>3</v>
      </c>
      <c r="F18">
        <v>500000</v>
      </c>
      <c r="G18">
        <v>2</v>
      </c>
      <c r="H18">
        <v>0</v>
      </c>
      <c r="I18" t="s">
        <v>15</v>
      </c>
    </row>
    <row r="19" spans="1:9" x14ac:dyDescent="0.25">
      <c r="A19" t="s">
        <v>30</v>
      </c>
      <c r="B19" t="s">
        <v>10</v>
      </c>
      <c r="C19">
        <v>47</v>
      </c>
      <c r="D19">
        <v>480</v>
      </c>
      <c r="E19">
        <v>1</v>
      </c>
      <c r="F19">
        <v>470000</v>
      </c>
      <c r="G19">
        <v>6</v>
      </c>
      <c r="H19">
        <v>1</v>
      </c>
      <c r="I19" t="s">
        <v>17</v>
      </c>
    </row>
    <row r="20" spans="1:9" x14ac:dyDescent="0.25">
      <c r="A20" t="s">
        <v>31</v>
      </c>
      <c r="B20" t="s">
        <v>10</v>
      </c>
      <c r="C20">
        <v>30</v>
      </c>
      <c r="D20">
        <v>320</v>
      </c>
      <c r="E20">
        <v>4</v>
      </c>
      <c r="F20">
        <v>540000</v>
      </c>
      <c r="G20">
        <v>0</v>
      </c>
      <c r="H20">
        <v>0</v>
      </c>
      <c r="I20" t="s">
        <v>11</v>
      </c>
    </row>
    <row r="21" spans="1:9" x14ac:dyDescent="0.25">
      <c r="A21" t="s">
        <v>32</v>
      </c>
      <c r="B21" t="s">
        <v>10</v>
      </c>
      <c r="C21">
        <v>65</v>
      </c>
      <c r="D21">
        <v>600</v>
      </c>
      <c r="E21">
        <v>0</v>
      </c>
      <c r="F21">
        <v>430000</v>
      </c>
      <c r="G21">
        <v>8</v>
      </c>
      <c r="H21">
        <v>2</v>
      </c>
      <c r="I21" t="s">
        <v>15</v>
      </c>
    </row>
    <row r="22" spans="1:9" x14ac:dyDescent="0.25">
      <c r="A22" t="s">
        <v>33</v>
      </c>
      <c r="B22" t="s">
        <v>10</v>
      </c>
      <c r="C22">
        <v>45</v>
      </c>
      <c r="D22">
        <v>450</v>
      </c>
      <c r="E22">
        <v>3</v>
      </c>
      <c r="F22">
        <v>490000</v>
      </c>
      <c r="G22">
        <v>3</v>
      </c>
      <c r="H22">
        <v>1</v>
      </c>
      <c r="I22" t="s">
        <v>34</v>
      </c>
    </row>
    <row r="23" spans="1:9" x14ac:dyDescent="0.25">
      <c r="A23" t="s">
        <v>35</v>
      </c>
      <c r="B23" t="s">
        <v>10</v>
      </c>
      <c r="C23">
        <v>50</v>
      </c>
      <c r="D23">
        <v>500</v>
      </c>
      <c r="E23">
        <v>0</v>
      </c>
      <c r="F23">
        <v>480000</v>
      </c>
      <c r="G23">
        <v>2</v>
      </c>
      <c r="H23">
        <v>0</v>
      </c>
      <c r="I23" t="s">
        <v>34</v>
      </c>
    </row>
    <row r="24" spans="1:9" x14ac:dyDescent="0.25">
      <c r="A24" t="s">
        <v>36</v>
      </c>
      <c r="B24" t="s">
        <v>10</v>
      </c>
      <c r="C24">
        <v>55</v>
      </c>
      <c r="D24">
        <v>550</v>
      </c>
      <c r="E24">
        <v>1</v>
      </c>
      <c r="F24">
        <v>470000</v>
      </c>
      <c r="G24">
        <v>4</v>
      </c>
      <c r="H24">
        <v>2</v>
      </c>
      <c r="I24" t="s">
        <v>11</v>
      </c>
    </row>
    <row r="25" spans="1:9" x14ac:dyDescent="0.25">
      <c r="A25" t="s">
        <v>37</v>
      </c>
      <c r="B25" t="s">
        <v>10</v>
      </c>
      <c r="C25">
        <v>60</v>
      </c>
      <c r="D25">
        <v>650</v>
      </c>
      <c r="E25">
        <v>2</v>
      </c>
      <c r="F25">
        <v>460000</v>
      </c>
      <c r="G25">
        <v>5</v>
      </c>
      <c r="H25">
        <v>1</v>
      </c>
      <c r="I25" t="s">
        <v>15</v>
      </c>
    </row>
    <row r="26" spans="1:9" x14ac:dyDescent="0.25">
      <c r="A26" t="s">
        <v>38</v>
      </c>
      <c r="B26" t="s">
        <v>10</v>
      </c>
      <c r="C26">
        <v>35</v>
      </c>
      <c r="D26">
        <v>340</v>
      </c>
      <c r="E26">
        <v>3</v>
      </c>
      <c r="F26">
        <v>530000</v>
      </c>
      <c r="G26">
        <v>1</v>
      </c>
      <c r="H26">
        <v>0</v>
      </c>
      <c r="I26" t="s">
        <v>17</v>
      </c>
    </row>
    <row r="27" spans="1:9" x14ac:dyDescent="0.25">
      <c r="A27" t="s">
        <v>39</v>
      </c>
      <c r="B27" t="s">
        <v>10</v>
      </c>
      <c r="C27">
        <v>70</v>
      </c>
      <c r="D27">
        <v>700</v>
      </c>
      <c r="E27">
        <v>0</v>
      </c>
      <c r="F27">
        <v>450000</v>
      </c>
      <c r="G27">
        <v>12</v>
      </c>
      <c r="H27">
        <v>3</v>
      </c>
      <c r="I27" t="s">
        <v>11</v>
      </c>
    </row>
    <row r="28" spans="1:9" x14ac:dyDescent="0.25">
      <c r="A28" t="s">
        <v>40</v>
      </c>
      <c r="B28" t="s">
        <v>10</v>
      </c>
      <c r="C28">
        <v>80</v>
      </c>
      <c r="D28">
        <v>800</v>
      </c>
      <c r="E28">
        <v>0</v>
      </c>
      <c r="F28">
        <v>440000</v>
      </c>
      <c r="G28">
        <v>15</v>
      </c>
      <c r="H28">
        <v>2</v>
      </c>
      <c r="I28" t="s">
        <v>15</v>
      </c>
    </row>
    <row r="29" spans="1:9" x14ac:dyDescent="0.25">
      <c r="A29" t="s">
        <v>41</v>
      </c>
      <c r="B29" t="s">
        <v>10</v>
      </c>
      <c r="C29">
        <v>25</v>
      </c>
      <c r="D29">
        <v>220</v>
      </c>
      <c r="E29">
        <v>5</v>
      </c>
      <c r="F29">
        <v>600000</v>
      </c>
      <c r="G29">
        <v>0</v>
      </c>
      <c r="H29">
        <v>0</v>
      </c>
      <c r="I29" t="s">
        <v>17</v>
      </c>
    </row>
    <row r="30" spans="1:9" x14ac:dyDescent="0.25">
      <c r="A30" t="s">
        <v>42</v>
      </c>
      <c r="B30" t="s">
        <v>10</v>
      </c>
      <c r="C30">
        <v>90</v>
      </c>
      <c r="D30">
        <v>900</v>
      </c>
      <c r="E30">
        <v>1</v>
      </c>
      <c r="F30">
        <v>400000</v>
      </c>
      <c r="G30">
        <v>14</v>
      </c>
      <c r="H30">
        <v>3</v>
      </c>
      <c r="I30" t="s">
        <v>11</v>
      </c>
    </row>
    <row r="31" spans="1:9" x14ac:dyDescent="0.25">
      <c r="A31" t="s">
        <v>43</v>
      </c>
      <c r="B31" t="s">
        <v>10</v>
      </c>
      <c r="C31">
        <v>85</v>
      </c>
      <c r="D31">
        <v>860</v>
      </c>
      <c r="E31">
        <v>2</v>
      </c>
      <c r="F31">
        <v>410000</v>
      </c>
      <c r="G31">
        <v>10</v>
      </c>
      <c r="H31">
        <v>2</v>
      </c>
      <c r="I31" t="s">
        <v>15</v>
      </c>
    </row>
    <row r="32" spans="1:9" x14ac:dyDescent="0.25">
      <c r="A32" t="s">
        <v>44</v>
      </c>
      <c r="B32" t="s">
        <v>10</v>
      </c>
      <c r="C32">
        <v>43</v>
      </c>
      <c r="D32">
        <v>420</v>
      </c>
      <c r="E32">
        <v>3</v>
      </c>
      <c r="F32">
        <v>500000</v>
      </c>
      <c r="G32">
        <v>3</v>
      </c>
      <c r="H32">
        <v>1</v>
      </c>
      <c r="I32" t="s">
        <v>34</v>
      </c>
    </row>
    <row r="33" spans="1:9" x14ac:dyDescent="0.25">
      <c r="A33" t="s">
        <v>45</v>
      </c>
      <c r="B33" t="s">
        <v>10</v>
      </c>
      <c r="C33">
        <v>50</v>
      </c>
      <c r="D33">
        <v>500</v>
      </c>
      <c r="E33">
        <v>2</v>
      </c>
      <c r="F33">
        <v>480000</v>
      </c>
      <c r="G33">
        <v>5</v>
      </c>
      <c r="H33">
        <v>0</v>
      </c>
      <c r="I33" t="s">
        <v>11</v>
      </c>
    </row>
    <row r="34" spans="1:9" x14ac:dyDescent="0.25">
      <c r="A34" t="s">
        <v>46</v>
      </c>
      <c r="B34" t="s">
        <v>10</v>
      </c>
      <c r="C34">
        <v>65</v>
      </c>
      <c r="D34">
        <v>650</v>
      </c>
      <c r="E34">
        <v>1</v>
      </c>
      <c r="F34">
        <v>470000</v>
      </c>
      <c r="G34">
        <v>8</v>
      </c>
      <c r="H34">
        <v>2</v>
      </c>
      <c r="I34" t="s">
        <v>11</v>
      </c>
    </row>
    <row r="35" spans="1:9" x14ac:dyDescent="0.25">
      <c r="A35" t="s">
        <v>47</v>
      </c>
      <c r="B35" t="s">
        <v>10</v>
      </c>
      <c r="C35">
        <v>40</v>
      </c>
      <c r="D35">
        <v>390</v>
      </c>
      <c r="E35">
        <v>4</v>
      </c>
      <c r="F35">
        <v>550000</v>
      </c>
      <c r="G35">
        <v>2</v>
      </c>
      <c r="H35">
        <v>0</v>
      </c>
      <c r="I35" t="s">
        <v>15</v>
      </c>
    </row>
    <row r="36" spans="1:9" x14ac:dyDescent="0.25">
      <c r="A36" t="s">
        <v>48</v>
      </c>
      <c r="B36" t="s">
        <v>10</v>
      </c>
      <c r="C36">
        <v>75</v>
      </c>
      <c r="D36">
        <v>750</v>
      </c>
      <c r="E36">
        <v>1</v>
      </c>
      <c r="F36">
        <v>420000</v>
      </c>
      <c r="G36">
        <v>10</v>
      </c>
      <c r="H36">
        <v>1</v>
      </c>
      <c r="I36" t="s">
        <v>17</v>
      </c>
    </row>
    <row r="37" spans="1:9" x14ac:dyDescent="0.25">
      <c r="A37" t="s">
        <v>49</v>
      </c>
      <c r="B37" t="s">
        <v>10</v>
      </c>
      <c r="C37">
        <v>57</v>
      </c>
      <c r="D37">
        <v>580</v>
      </c>
      <c r="E37">
        <v>1</v>
      </c>
      <c r="F37">
        <v>430000</v>
      </c>
      <c r="G37">
        <v>6</v>
      </c>
      <c r="H37">
        <v>2</v>
      </c>
      <c r="I37" t="s">
        <v>11</v>
      </c>
    </row>
    <row r="38" spans="1:9" x14ac:dyDescent="0.25">
      <c r="A38" t="s">
        <v>50</v>
      </c>
      <c r="B38" t="s">
        <v>10</v>
      </c>
      <c r="C38">
        <v>39</v>
      </c>
      <c r="D38">
        <v>370</v>
      </c>
      <c r="E38">
        <v>3</v>
      </c>
      <c r="F38">
        <v>540000</v>
      </c>
      <c r="G38">
        <v>1</v>
      </c>
      <c r="H38">
        <v>0</v>
      </c>
      <c r="I38" t="s">
        <v>34</v>
      </c>
    </row>
    <row r="39" spans="1:9" x14ac:dyDescent="0.25">
      <c r="A39" t="s">
        <v>51</v>
      </c>
      <c r="B39" t="s">
        <v>10</v>
      </c>
      <c r="C39">
        <v>64</v>
      </c>
      <c r="D39">
        <v>640</v>
      </c>
      <c r="E39">
        <v>2</v>
      </c>
      <c r="F39">
        <v>460000</v>
      </c>
      <c r="G39">
        <v>9</v>
      </c>
      <c r="H39">
        <v>1</v>
      </c>
      <c r="I39" t="s">
        <v>15</v>
      </c>
    </row>
    <row r="40" spans="1:9" x14ac:dyDescent="0.25">
      <c r="A40" t="s">
        <v>52</v>
      </c>
      <c r="B40" t="s">
        <v>10</v>
      </c>
      <c r="C40">
        <v>45</v>
      </c>
      <c r="D40">
        <v>450</v>
      </c>
      <c r="E40">
        <v>2</v>
      </c>
      <c r="F40">
        <v>480000</v>
      </c>
      <c r="G40">
        <v>4</v>
      </c>
      <c r="H40">
        <v>1</v>
      </c>
      <c r="I40" t="s">
        <v>34</v>
      </c>
    </row>
    <row r="41" spans="1:9" x14ac:dyDescent="0.25">
      <c r="A41" t="s">
        <v>53</v>
      </c>
      <c r="B41" t="s">
        <v>10</v>
      </c>
      <c r="C41">
        <v>32</v>
      </c>
      <c r="D41">
        <v>310</v>
      </c>
      <c r="E41">
        <v>5</v>
      </c>
      <c r="F41">
        <v>550000</v>
      </c>
      <c r="G41">
        <v>0</v>
      </c>
      <c r="H41">
        <v>0</v>
      </c>
      <c r="I41" t="s">
        <v>17</v>
      </c>
    </row>
    <row r="42" spans="1:9" x14ac:dyDescent="0.25">
      <c r="A42" t="s">
        <v>54</v>
      </c>
      <c r="B42" t="s">
        <v>10</v>
      </c>
      <c r="C42">
        <v>73</v>
      </c>
      <c r="D42">
        <v>730</v>
      </c>
      <c r="E42">
        <v>1</v>
      </c>
      <c r="F42">
        <v>410000</v>
      </c>
      <c r="G42">
        <v>11</v>
      </c>
      <c r="H42">
        <v>2</v>
      </c>
      <c r="I42" t="s">
        <v>11</v>
      </c>
    </row>
    <row r="43" spans="1:9" x14ac:dyDescent="0.25">
      <c r="A43" t="s">
        <v>55</v>
      </c>
      <c r="B43" t="s">
        <v>10</v>
      </c>
      <c r="C43">
        <v>58</v>
      </c>
      <c r="D43">
        <v>580</v>
      </c>
      <c r="E43">
        <v>0</v>
      </c>
      <c r="F43">
        <v>440000</v>
      </c>
      <c r="G43">
        <v>7</v>
      </c>
      <c r="H43">
        <v>1</v>
      </c>
      <c r="I43" t="s">
        <v>15</v>
      </c>
    </row>
    <row r="44" spans="1:9" x14ac:dyDescent="0.25">
      <c r="A44" t="s">
        <v>56</v>
      </c>
      <c r="B44" t="s">
        <v>10</v>
      </c>
      <c r="C44">
        <v>35</v>
      </c>
      <c r="D44">
        <v>340</v>
      </c>
      <c r="E44">
        <v>4</v>
      </c>
      <c r="F44">
        <v>530000</v>
      </c>
      <c r="G44">
        <v>1</v>
      </c>
      <c r="H44">
        <v>0</v>
      </c>
      <c r="I44" t="s">
        <v>34</v>
      </c>
    </row>
    <row r="45" spans="1:9" x14ac:dyDescent="0.25">
      <c r="A45" t="s">
        <v>57</v>
      </c>
      <c r="B45" t="s">
        <v>10</v>
      </c>
      <c r="C45">
        <v>66</v>
      </c>
      <c r="D45">
        <v>660</v>
      </c>
      <c r="E45">
        <v>2</v>
      </c>
      <c r="F45">
        <v>450000</v>
      </c>
      <c r="G45">
        <v>8</v>
      </c>
      <c r="H45">
        <v>1</v>
      </c>
      <c r="I45" t="s">
        <v>11</v>
      </c>
    </row>
    <row r="46" spans="1:9" x14ac:dyDescent="0.25">
      <c r="A46" t="s">
        <v>58</v>
      </c>
      <c r="B46" t="s">
        <v>10</v>
      </c>
      <c r="C46">
        <v>41</v>
      </c>
      <c r="D46">
        <v>410</v>
      </c>
      <c r="E46">
        <v>3</v>
      </c>
      <c r="F46">
        <v>500000</v>
      </c>
      <c r="G46">
        <v>2</v>
      </c>
      <c r="H46">
        <v>0</v>
      </c>
      <c r="I46" t="s">
        <v>15</v>
      </c>
    </row>
    <row r="47" spans="1:9" x14ac:dyDescent="0.25">
      <c r="A47" t="s">
        <v>59</v>
      </c>
      <c r="B47" t="s">
        <v>10</v>
      </c>
      <c r="C47">
        <v>55</v>
      </c>
      <c r="D47">
        <v>550</v>
      </c>
      <c r="E47">
        <v>1</v>
      </c>
      <c r="F47">
        <v>470000</v>
      </c>
      <c r="G47">
        <v>5</v>
      </c>
      <c r="H47">
        <v>2</v>
      </c>
      <c r="I47" t="s">
        <v>17</v>
      </c>
    </row>
    <row r="48" spans="1:9" x14ac:dyDescent="0.25">
      <c r="A48" t="s">
        <v>60</v>
      </c>
      <c r="B48" t="s">
        <v>10</v>
      </c>
      <c r="C48">
        <v>48</v>
      </c>
      <c r="D48">
        <v>490</v>
      </c>
      <c r="E48">
        <v>0</v>
      </c>
      <c r="F48">
        <v>460000</v>
      </c>
      <c r="G48">
        <v>6</v>
      </c>
      <c r="H48">
        <v>1</v>
      </c>
      <c r="I48" t="s">
        <v>34</v>
      </c>
    </row>
    <row r="49" spans="1:9" x14ac:dyDescent="0.25">
      <c r="A49" t="s">
        <v>61</v>
      </c>
      <c r="B49" t="s">
        <v>10</v>
      </c>
      <c r="C49">
        <v>60</v>
      </c>
      <c r="D49">
        <v>620</v>
      </c>
      <c r="E49">
        <v>0</v>
      </c>
      <c r="F49">
        <v>440000</v>
      </c>
      <c r="G49">
        <v>10</v>
      </c>
      <c r="H49">
        <v>3</v>
      </c>
      <c r="I49" t="s">
        <v>15</v>
      </c>
    </row>
    <row r="50" spans="1:9" x14ac:dyDescent="0.25">
      <c r="A50" t="s">
        <v>62</v>
      </c>
      <c r="B50" t="s">
        <v>10</v>
      </c>
      <c r="C50">
        <v>29</v>
      </c>
      <c r="D50">
        <v>290</v>
      </c>
      <c r="E50">
        <v>6</v>
      </c>
      <c r="F50">
        <v>600000</v>
      </c>
      <c r="G50">
        <v>0</v>
      </c>
      <c r="H50">
        <v>0</v>
      </c>
      <c r="I50" t="s">
        <v>17</v>
      </c>
    </row>
    <row r="51" spans="1:9" x14ac:dyDescent="0.25">
      <c r="A51" t="s">
        <v>63</v>
      </c>
      <c r="B51" t="s">
        <v>10</v>
      </c>
      <c r="C51">
        <v>74</v>
      </c>
      <c r="D51">
        <v>740</v>
      </c>
      <c r="E51">
        <v>2</v>
      </c>
      <c r="F51">
        <v>420000</v>
      </c>
      <c r="G51">
        <v>9</v>
      </c>
      <c r="H51">
        <v>1</v>
      </c>
      <c r="I51" t="s">
        <v>11</v>
      </c>
    </row>
    <row r="52" spans="1:9" x14ac:dyDescent="0.25">
      <c r="A52" t="s">
        <v>64</v>
      </c>
      <c r="B52" t="s">
        <v>10</v>
      </c>
      <c r="C52">
        <v>41</v>
      </c>
      <c r="D52">
        <v>410</v>
      </c>
      <c r="E52">
        <v>2</v>
      </c>
      <c r="F52">
        <v>490000</v>
      </c>
      <c r="G52">
        <v>3</v>
      </c>
      <c r="H52">
        <v>1</v>
      </c>
      <c r="I52" t="s">
        <v>15</v>
      </c>
    </row>
    <row r="53" spans="1:9" x14ac:dyDescent="0.25">
      <c r="A53" t="s">
        <v>65</v>
      </c>
      <c r="B53" t="s">
        <v>10</v>
      </c>
      <c r="C53">
        <v>50</v>
      </c>
      <c r="D53">
        <v>500</v>
      </c>
      <c r="E53">
        <v>1</v>
      </c>
      <c r="F53">
        <v>480000</v>
      </c>
      <c r="G53">
        <v>2</v>
      </c>
      <c r="H53">
        <v>2</v>
      </c>
      <c r="I53" t="s">
        <v>11</v>
      </c>
    </row>
    <row r="54" spans="1:9" x14ac:dyDescent="0.25">
      <c r="A54" t="s">
        <v>66</v>
      </c>
      <c r="B54" t="s">
        <v>10</v>
      </c>
      <c r="C54">
        <v>65</v>
      </c>
      <c r="D54">
        <v>650</v>
      </c>
      <c r="E54">
        <v>2</v>
      </c>
      <c r="F54">
        <v>470000</v>
      </c>
      <c r="G54">
        <v>8</v>
      </c>
      <c r="H54">
        <v>1</v>
      </c>
      <c r="I54" t="s">
        <v>17</v>
      </c>
    </row>
    <row r="55" spans="1:9" x14ac:dyDescent="0.25">
      <c r="A55" t="s">
        <v>67</v>
      </c>
      <c r="B55" t="s">
        <v>10</v>
      </c>
      <c r="C55">
        <v>55</v>
      </c>
      <c r="D55">
        <v>550</v>
      </c>
      <c r="E55">
        <v>3</v>
      </c>
      <c r="F55">
        <v>450000</v>
      </c>
      <c r="G55">
        <v>4</v>
      </c>
      <c r="H55">
        <v>0</v>
      </c>
      <c r="I55" t="s">
        <v>15</v>
      </c>
    </row>
    <row r="56" spans="1:9" x14ac:dyDescent="0.25">
      <c r="A56" t="s">
        <v>68</v>
      </c>
      <c r="B56" t="s">
        <v>10</v>
      </c>
      <c r="C56">
        <v>72</v>
      </c>
      <c r="D56">
        <v>720</v>
      </c>
      <c r="E56">
        <v>2</v>
      </c>
      <c r="F56">
        <v>420000</v>
      </c>
      <c r="G56">
        <v>11</v>
      </c>
      <c r="H56">
        <v>2</v>
      </c>
      <c r="I56" t="s">
        <v>34</v>
      </c>
    </row>
    <row r="57" spans="1:9" x14ac:dyDescent="0.25">
      <c r="A57" t="s">
        <v>69</v>
      </c>
      <c r="B57" t="s">
        <v>10</v>
      </c>
      <c r="C57">
        <v>60</v>
      </c>
      <c r="D57">
        <v>600</v>
      </c>
      <c r="E57">
        <v>2</v>
      </c>
      <c r="F57">
        <v>430000</v>
      </c>
      <c r="G57">
        <v>5</v>
      </c>
      <c r="H57">
        <v>1</v>
      </c>
      <c r="I57" t="s">
        <v>11</v>
      </c>
    </row>
    <row r="58" spans="1:9" x14ac:dyDescent="0.25">
      <c r="A58" t="s">
        <v>70</v>
      </c>
      <c r="B58" t="s">
        <v>10</v>
      </c>
      <c r="C58">
        <v>39</v>
      </c>
      <c r="D58">
        <v>390</v>
      </c>
      <c r="E58">
        <v>4</v>
      </c>
      <c r="F58">
        <v>540000</v>
      </c>
      <c r="G58">
        <v>1</v>
      </c>
      <c r="H58">
        <v>0</v>
      </c>
      <c r="I58" t="s">
        <v>17</v>
      </c>
    </row>
    <row r="59" spans="1:9" x14ac:dyDescent="0.25">
      <c r="A59" t="s">
        <v>71</v>
      </c>
      <c r="B59" t="s">
        <v>10</v>
      </c>
      <c r="C59">
        <v>80</v>
      </c>
      <c r="D59">
        <v>800</v>
      </c>
      <c r="E59">
        <v>0</v>
      </c>
      <c r="F59">
        <v>410000</v>
      </c>
      <c r="G59">
        <v>15</v>
      </c>
      <c r="H59">
        <v>2</v>
      </c>
      <c r="I59" t="s">
        <v>15</v>
      </c>
    </row>
    <row r="60" spans="1:9" x14ac:dyDescent="0.25">
      <c r="A60" t="s">
        <v>72</v>
      </c>
      <c r="B60" t="s">
        <v>10</v>
      </c>
      <c r="C60">
        <v>50</v>
      </c>
      <c r="D60">
        <v>500</v>
      </c>
      <c r="E60">
        <v>1</v>
      </c>
      <c r="F60">
        <v>480000</v>
      </c>
      <c r="G60">
        <v>3</v>
      </c>
      <c r="H60">
        <v>1</v>
      </c>
      <c r="I60" t="s">
        <v>11</v>
      </c>
    </row>
    <row r="61" spans="1:9" x14ac:dyDescent="0.25">
      <c r="A61" t="s">
        <v>73</v>
      </c>
      <c r="B61" t="s">
        <v>10</v>
      </c>
      <c r="C61">
        <v>45</v>
      </c>
      <c r="D61">
        <v>450</v>
      </c>
      <c r="E61">
        <v>2</v>
      </c>
      <c r="F61">
        <v>490000</v>
      </c>
      <c r="G61">
        <v>2</v>
      </c>
      <c r="H61">
        <v>0</v>
      </c>
      <c r="I61" t="s">
        <v>34</v>
      </c>
    </row>
    <row r="62" spans="1:9" x14ac:dyDescent="0.25">
      <c r="A62" t="s">
        <v>74</v>
      </c>
      <c r="B62" t="s">
        <v>10</v>
      </c>
      <c r="C62">
        <v>35</v>
      </c>
      <c r="D62">
        <v>350</v>
      </c>
      <c r="E62">
        <v>3</v>
      </c>
      <c r="F62">
        <v>530000</v>
      </c>
      <c r="G62">
        <v>1</v>
      </c>
      <c r="H62">
        <v>0</v>
      </c>
      <c r="I62" t="s">
        <v>15</v>
      </c>
    </row>
    <row r="63" spans="1:9" x14ac:dyDescent="0.25">
      <c r="A63" t="s">
        <v>75</v>
      </c>
      <c r="B63" t="s">
        <v>10</v>
      </c>
      <c r="C63">
        <v>65</v>
      </c>
      <c r="D63">
        <v>650</v>
      </c>
      <c r="E63">
        <v>0</v>
      </c>
      <c r="F63">
        <v>460000</v>
      </c>
      <c r="G63">
        <v>8</v>
      </c>
      <c r="H63">
        <v>1</v>
      </c>
      <c r="I63" t="s">
        <v>11</v>
      </c>
    </row>
    <row r="64" spans="1:9" x14ac:dyDescent="0.25">
      <c r="A64" t="s">
        <v>76</v>
      </c>
      <c r="B64" t="s">
        <v>10</v>
      </c>
      <c r="C64">
        <v>55</v>
      </c>
      <c r="D64">
        <v>550</v>
      </c>
      <c r="E64">
        <v>1</v>
      </c>
      <c r="F64">
        <v>470000</v>
      </c>
      <c r="G64">
        <v>4</v>
      </c>
      <c r="H64">
        <v>2</v>
      </c>
      <c r="I64" t="s">
        <v>17</v>
      </c>
    </row>
    <row r="65" spans="1:9" x14ac:dyDescent="0.25">
      <c r="A65" t="s">
        <v>77</v>
      </c>
      <c r="B65" t="s">
        <v>10</v>
      </c>
      <c r="C65">
        <v>70</v>
      </c>
      <c r="D65">
        <v>700</v>
      </c>
      <c r="E65">
        <v>2</v>
      </c>
      <c r="F65">
        <v>450000</v>
      </c>
      <c r="G65">
        <v>12</v>
      </c>
      <c r="H65">
        <v>3</v>
      </c>
      <c r="I65" t="s">
        <v>15</v>
      </c>
    </row>
    <row r="66" spans="1:9" x14ac:dyDescent="0.25">
      <c r="A66" t="s">
        <v>78</v>
      </c>
      <c r="B66" t="s">
        <v>10</v>
      </c>
      <c r="C66">
        <v>58</v>
      </c>
      <c r="D66">
        <v>580</v>
      </c>
      <c r="E66">
        <v>1</v>
      </c>
      <c r="F66">
        <v>440000</v>
      </c>
      <c r="G66">
        <v>7</v>
      </c>
      <c r="H66">
        <v>1</v>
      </c>
      <c r="I66" t="s">
        <v>11</v>
      </c>
    </row>
    <row r="67" spans="1:9" x14ac:dyDescent="0.25">
      <c r="A67" t="s">
        <v>79</v>
      </c>
      <c r="B67" t="s">
        <v>10</v>
      </c>
      <c r="C67">
        <v>40</v>
      </c>
      <c r="D67">
        <v>400</v>
      </c>
      <c r="E67">
        <v>3</v>
      </c>
      <c r="F67">
        <v>500000</v>
      </c>
      <c r="G67">
        <v>2</v>
      </c>
      <c r="H67">
        <v>0</v>
      </c>
      <c r="I67" t="s">
        <v>34</v>
      </c>
    </row>
    <row r="68" spans="1:9" x14ac:dyDescent="0.25">
      <c r="A68" t="s">
        <v>80</v>
      </c>
      <c r="B68" t="s">
        <v>10</v>
      </c>
      <c r="C68">
        <v>45</v>
      </c>
      <c r="D68">
        <v>450</v>
      </c>
      <c r="E68">
        <v>2</v>
      </c>
      <c r="F68">
        <v>490000</v>
      </c>
      <c r="G68">
        <v>3</v>
      </c>
      <c r="H68">
        <v>1</v>
      </c>
      <c r="I68" t="s">
        <v>17</v>
      </c>
    </row>
    <row r="69" spans="1:9" x14ac:dyDescent="0.25">
      <c r="A69" t="s">
        <v>81</v>
      </c>
      <c r="B69" t="s">
        <v>10</v>
      </c>
      <c r="C69">
        <v>75</v>
      </c>
      <c r="D69">
        <v>750</v>
      </c>
      <c r="E69">
        <v>3</v>
      </c>
      <c r="F69">
        <v>420000</v>
      </c>
      <c r="G69">
        <v>10</v>
      </c>
      <c r="H69">
        <v>1</v>
      </c>
      <c r="I69" t="s">
        <v>15</v>
      </c>
    </row>
    <row r="70" spans="1:9" x14ac:dyDescent="0.25">
      <c r="A70" t="s">
        <v>82</v>
      </c>
      <c r="B70" t="s">
        <v>10</v>
      </c>
      <c r="C70">
        <v>80</v>
      </c>
      <c r="D70">
        <v>800</v>
      </c>
      <c r="E70">
        <v>1</v>
      </c>
      <c r="F70">
        <v>410000</v>
      </c>
      <c r="G70">
        <v>15</v>
      </c>
      <c r="H70">
        <v>2</v>
      </c>
      <c r="I70" t="s">
        <v>11</v>
      </c>
    </row>
    <row r="71" spans="1:9" x14ac:dyDescent="0.25">
      <c r="A71" t="s">
        <v>83</v>
      </c>
      <c r="B71" t="s">
        <v>10</v>
      </c>
      <c r="C71">
        <v>25</v>
      </c>
      <c r="D71">
        <v>200</v>
      </c>
      <c r="E71">
        <v>5</v>
      </c>
      <c r="F71">
        <v>600000</v>
      </c>
      <c r="G71">
        <v>0</v>
      </c>
      <c r="H71">
        <v>0</v>
      </c>
      <c r="I71" t="s">
        <v>17</v>
      </c>
    </row>
    <row r="72" spans="1:9" x14ac:dyDescent="0.25">
      <c r="A72" t="s">
        <v>84</v>
      </c>
      <c r="B72" t="s">
        <v>10</v>
      </c>
      <c r="C72">
        <v>90</v>
      </c>
      <c r="D72">
        <v>900</v>
      </c>
      <c r="E72">
        <v>1</v>
      </c>
      <c r="F72">
        <v>400000</v>
      </c>
      <c r="G72">
        <v>14</v>
      </c>
      <c r="H72">
        <v>3</v>
      </c>
      <c r="I72" t="s">
        <v>11</v>
      </c>
    </row>
    <row r="73" spans="1:9" x14ac:dyDescent="0.25">
      <c r="A73" t="s">
        <v>85</v>
      </c>
      <c r="B73" t="s">
        <v>10</v>
      </c>
      <c r="C73">
        <v>85</v>
      </c>
      <c r="D73">
        <v>860</v>
      </c>
      <c r="E73">
        <v>2</v>
      </c>
      <c r="F73">
        <v>410000</v>
      </c>
      <c r="G73">
        <v>10</v>
      </c>
      <c r="H73">
        <v>2</v>
      </c>
      <c r="I73" t="s">
        <v>15</v>
      </c>
    </row>
    <row r="74" spans="1:9" x14ac:dyDescent="0.25">
      <c r="A74" t="s">
        <v>86</v>
      </c>
      <c r="B74" t="s">
        <v>10</v>
      </c>
      <c r="C74">
        <v>43</v>
      </c>
      <c r="D74">
        <v>420</v>
      </c>
      <c r="E74">
        <v>3</v>
      </c>
      <c r="F74">
        <v>500000</v>
      </c>
      <c r="G74">
        <v>3</v>
      </c>
      <c r="H74">
        <v>1</v>
      </c>
      <c r="I74" t="s">
        <v>34</v>
      </c>
    </row>
    <row r="75" spans="1:9" x14ac:dyDescent="0.25">
      <c r="A75" t="s">
        <v>87</v>
      </c>
      <c r="B75" t="s">
        <v>10</v>
      </c>
      <c r="C75">
        <v>50</v>
      </c>
      <c r="D75">
        <v>500</v>
      </c>
      <c r="E75">
        <v>2</v>
      </c>
      <c r="F75">
        <v>480000</v>
      </c>
      <c r="G75">
        <v>5</v>
      </c>
      <c r="H75">
        <v>0</v>
      </c>
      <c r="I75" t="s">
        <v>34</v>
      </c>
    </row>
    <row r="76" spans="1:9" x14ac:dyDescent="0.25">
      <c r="A76" t="s">
        <v>88</v>
      </c>
      <c r="B76" t="s">
        <v>10</v>
      </c>
      <c r="C76">
        <v>65</v>
      </c>
      <c r="D76">
        <v>650</v>
      </c>
      <c r="E76">
        <v>1</v>
      </c>
      <c r="F76">
        <v>470000</v>
      </c>
      <c r="G76">
        <v>8</v>
      </c>
      <c r="H76">
        <v>2</v>
      </c>
      <c r="I76" t="s">
        <v>11</v>
      </c>
    </row>
    <row r="77" spans="1:9" x14ac:dyDescent="0.25">
      <c r="A77" t="s">
        <v>89</v>
      </c>
      <c r="B77" t="s">
        <v>10</v>
      </c>
      <c r="C77">
        <v>40</v>
      </c>
      <c r="D77">
        <v>390</v>
      </c>
      <c r="E77">
        <v>4</v>
      </c>
      <c r="F77">
        <v>550000</v>
      </c>
      <c r="G77">
        <v>2</v>
      </c>
      <c r="H77">
        <v>0</v>
      </c>
      <c r="I77" t="s">
        <v>15</v>
      </c>
    </row>
    <row r="78" spans="1:9" x14ac:dyDescent="0.25">
      <c r="A78" t="s">
        <v>90</v>
      </c>
      <c r="B78" t="s">
        <v>10</v>
      </c>
      <c r="C78">
        <v>75</v>
      </c>
      <c r="D78">
        <v>750</v>
      </c>
      <c r="E78">
        <v>0</v>
      </c>
      <c r="F78">
        <v>420000</v>
      </c>
      <c r="G78">
        <v>10</v>
      </c>
      <c r="H78">
        <v>1</v>
      </c>
      <c r="I78" t="s">
        <v>17</v>
      </c>
    </row>
    <row r="79" spans="1:9" x14ac:dyDescent="0.25">
      <c r="A79" t="s">
        <v>91</v>
      </c>
      <c r="B79" t="s">
        <v>10</v>
      </c>
      <c r="C79">
        <v>57</v>
      </c>
      <c r="D79">
        <v>580</v>
      </c>
      <c r="E79">
        <v>1</v>
      </c>
      <c r="F79">
        <v>430000</v>
      </c>
      <c r="G79">
        <v>6</v>
      </c>
      <c r="H79">
        <v>2</v>
      </c>
      <c r="I79" t="s">
        <v>11</v>
      </c>
    </row>
    <row r="80" spans="1:9" x14ac:dyDescent="0.25">
      <c r="A80" t="s">
        <v>92</v>
      </c>
      <c r="B80" t="s">
        <v>10</v>
      </c>
      <c r="C80">
        <v>39</v>
      </c>
      <c r="D80">
        <v>370</v>
      </c>
      <c r="E80">
        <v>3</v>
      </c>
      <c r="F80">
        <v>540000</v>
      </c>
      <c r="G80">
        <v>1</v>
      </c>
      <c r="H80">
        <v>0</v>
      </c>
      <c r="I80" t="s">
        <v>34</v>
      </c>
    </row>
    <row r="81" spans="1:9" x14ac:dyDescent="0.25">
      <c r="A81" t="s">
        <v>93</v>
      </c>
      <c r="B81" t="s">
        <v>10</v>
      </c>
      <c r="C81">
        <v>64</v>
      </c>
      <c r="D81">
        <v>640</v>
      </c>
      <c r="E81">
        <v>2</v>
      </c>
      <c r="F81">
        <v>460000</v>
      </c>
      <c r="G81">
        <v>9</v>
      </c>
      <c r="H81">
        <v>1</v>
      </c>
      <c r="I81" t="s">
        <v>15</v>
      </c>
    </row>
    <row r="82" spans="1:9" x14ac:dyDescent="0.25">
      <c r="A82" t="s">
        <v>94</v>
      </c>
      <c r="B82" t="s">
        <v>10</v>
      </c>
      <c r="C82">
        <v>45</v>
      </c>
      <c r="D82">
        <v>450</v>
      </c>
      <c r="E82">
        <v>2</v>
      </c>
      <c r="F82">
        <v>480000</v>
      </c>
      <c r="G82">
        <v>4</v>
      </c>
      <c r="H82">
        <v>1</v>
      </c>
      <c r="I82" t="s">
        <v>34</v>
      </c>
    </row>
    <row r="83" spans="1:9" x14ac:dyDescent="0.25">
      <c r="A83" t="s">
        <v>95</v>
      </c>
      <c r="B83" t="s">
        <v>10</v>
      </c>
      <c r="C83">
        <v>32</v>
      </c>
      <c r="D83">
        <v>310</v>
      </c>
      <c r="E83">
        <v>5</v>
      </c>
      <c r="F83">
        <v>550000</v>
      </c>
      <c r="G83">
        <v>0</v>
      </c>
      <c r="H83">
        <v>0</v>
      </c>
      <c r="I83" t="s">
        <v>17</v>
      </c>
    </row>
    <row r="84" spans="1:9" x14ac:dyDescent="0.25">
      <c r="A84" t="s">
        <v>96</v>
      </c>
      <c r="B84" t="s">
        <v>10</v>
      </c>
      <c r="C84">
        <v>73</v>
      </c>
      <c r="D84">
        <v>730</v>
      </c>
      <c r="E84">
        <v>1</v>
      </c>
      <c r="F84">
        <v>410000</v>
      </c>
      <c r="G84">
        <v>11</v>
      </c>
      <c r="H84">
        <v>2</v>
      </c>
      <c r="I84" t="s">
        <v>11</v>
      </c>
    </row>
    <row r="85" spans="1:9" x14ac:dyDescent="0.25">
      <c r="A85" t="s">
        <v>97</v>
      </c>
      <c r="B85" t="s">
        <v>10</v>
      </c>
      <c r="C85">
        <v>58</v>
      </c>
      <c r="D85">
        <v>580</v>
      </c>
      <c r="E85">
        <v>3</v>
      </c>
      <c r="F85">
        <v>440000</v>
      </c>
      <c r="G85">
        <v>7</v>
      </c>
      <c r="H85">
        <v>1</v>
      </c>
      <c r="I85" t="s">
        <v>15</v>
      </c>
    </row>
    <row r="86" spans="1:9" x14ac:dyDescent="0.25">
      <c r="A86" t="s">
        <v>98</v>
      </c>
      <c r="B86" t="s">
        <v>10</v>
      </c>
      <c r="C86">
        <v>35</v>
      </c>
      <c r="D86">
        <v>340</v>
      </c>
      <c r="E86">
        <v>4</v>
      </c>
      <c r="F86">
        <v>530000</v>
      </c>
      <c r="G86">
        <v>1</v>
      </c>
      <c r="H86">
        <v>0</v>
      </c>
      <c r="I86" t="s">
        <v>34</v>
      </c>
    </row>
    <row r="87" spans="1:9" x14ac:dyDescent="0.25">
      <c r="A87" t="s">
        <v>99</v>
      </c>
      <c r="B87" t="s">
        <v>10</v>
      </c>
      <c r="C87">
        <v>66</v>
      </c>
      <c r="D87">
        <v>660</v>
      </c>
      <c r="E87">
        <v>2</v>
      </c>
      <c r="F87">
        <v>450000</v>
      </c>
      <c r="G87">
        <v>8</v>
      </c>
      <c r="H87">
        <v>1</v>
      </c>
      <c r="I87" t="s">
        <v>11</v>
      </c>
    </row>
    <row r="88" spans="1:9" x14ac:dyDescent="0.25">
      <c r="A88" t="s">
        <v>100</v>
      </c>
      <c r="B88" t="s">
        <v>10</v>
      </c>
      <c r="C88">
        <v>41</v>
      </c>
      <c r="D88">
        <v>410</v>
      </c>
      <c r="E88">
        <v>3</v>
      </c>
      <c r="F88">
        <v>500000</v>
      </c>
      <c r="G88">
        <v>2</v>
      </c>
      <c r="H88">
        <v>0</v>
      </c>
      <c r="I88" t="s">
        <v>11</v>
      </c>
    </row>
    <row r="89" spans="1:9" x14ac:dyDescent="0.25">
      <c r="A89" t="s">
        <v>101</v>
      </c>
      <c r="B89" t="s">
        <v>10</v>
      </c>
      <c r="C89">
        <v>55</v>
      </c>
      <c r="D89">
        <v>550</v>
      </c>
      <c r="E89">
        <v>1</v>
      </c>
      <c r="F89">
        <v>470000</v>
      </c>
      <c r="G89">
        <v>5</v>
      </c>
      <c r="H89">
        <v>2</v>
      </c>
      <c r="I89" t="s">
        <v>17</v>
      </c>
    </row>
    <row r="90" spans="1:9" x14ac:dyDescent="0.25">
      <c r="A90" t="s">
        <v>102</v>
      </c>
      <c r="B90" t="s">
        <v>10</v>
      </c>
      <c r="C90">
        <v>48</v>
      </c>
      <c r="D90">
        <v>490</v>
      </c>
      <c r="E90">
        <v>0</v>
      </c>
      <c r="F90">
        <v>460000</v>
      </c>
      <c r="G90">
        <v>6</v>
      </c>
      <c r="H90">
        <v>1</v>
      </c>
      <c r="I90" t="s">
        <v>34</v>
      </c>
    </row>
    <row r="91" spans="1:9" x14ac:dyDescent="0.25">
      <c r="A91" t="s">
        <v>103</v>
      </c>
      <c r="B91" t="s">
        <v>10</v>
      </c>
      <c r="C91">
        <v>60</v>
      </c>
      <c r="D91">
        <v>620</v>
      </c>
      <c r="E91">
        <v>0</v>
      </c>
      <c r="F91">
        <v>440000</v>
      </c>
      <c r="G91">
        <v>10</v>
      </c>
      <c r="H91">
        <v>3</v>
      </c>
      <c r="I91" t="s">
        <v>15</v>
      </c>
    </row>
    <row r="92" spans="1:9" x14ac:dyDescent="0.25">
      <c r="A92" t="s">
        <v>104</v>
      </c>
      <c r="B92" t="s">
        <v>10</v>
      </c>
      <c r="C92">
        <v>29</v>
      </c>
      <c r="D92">
        <v>290</v>
      </c>
      <c r="E92">
        <v>6</v>
      </c>
      <c r="F92">
        <v>600000</v>
      </c>
      <c r="G92">
        <v>0</v>
      </c>
      <c r="H92">
        <v>0</v>
      </c>
      <c r="I92" t="s">
        <v>17</v>
      </c>
    </row>
    <row r="93" spans="1:9" x14ac:dyDescent="0.25">
      <c r="A93" t="s">
        <v>105</v>
      </c>
      <c r="B93" t="s">
        <v>10</v>
      </c>
      <c r="C93">
        <v>74</v>
      </c>
      <c r="D93">
        <v>740</v>
      </c>
      <c r="E93">
        <v>2</v>
      </c>
      <c r="F93">
        <v>420000</v>
      </c>
      <c r="G93">
        <v>9</v>
      </c>
      <c r="H93">
        <v>1</v>
      </c>
      <c r="I93" t="s">
        <v>11</v>
      </c>
    </row>
    <row r="94" spans="1:9" x14ac:dyDescent="0.25">
      <c r="A94" t="s">
        <v>106</v>
      </c>
      <c r="B94" t="s">
        <v>10</v>
      </c>
      <c r="C94">
        <v>41</v>
      </c>
      <c r="D94">
        <v>410</v>
      </c>
      <c r="E94">
        <v>4</v>
      </c>
      <c r="F94">
        <v>490000</v>
      </c>
      <c r="G94">
        <v>3</v>
      </c>
      <c r="H94">
        <v>1</v>
      </c>
      <c r="I94" t="s">
        <v>15</v>
      </c>
    </row>
    <row r="95" spans="1:9" x14ac:dyDescent="0.25">
      <c r="A95" t="s">
        <v>107</v>
      </c>
      <c r="B95" t="s">
        <v>10</v>
      </c>
      <c r="C95">
        <v>50</v>
      </c>
      <c r="D95">
        <v>500</v>
      </c>
      <c r="E95">
        <v>1</v>
      </c>
      <c r="F95">
        <v>480000</v>
      </c>
      <c r="G95">
        <v>2</v>
      </c>
      <c r="H95">
        <v>2</v>
      </c>
      <c r="I95" t="s">
        <v>11</v>
      </c>
    </row>
    <row r="96" spans="1:9" x14ac:dyDescent="0.25">
      <c r="A96" t="s">
        <v>108</v>
      </c>
      <c r="B96" t="s">
        <v>10</v>
      </c>
      <c r="C96">
        <v>65</v>
      </c>
      <c r="D96">
        <v>650</v>
      </c>
      <c r="E96">
        <v>2</v>
      </c>
      <c r="F96">
        <v>470000</v>
      </c>
      <c r="G96">
        <v>8</v>
      </c>
      <c r="H96">
        <v>1</v>
      </c>
      <c r="I96" t="s">
        <v>17</v>
      </c>
    </row>
    <row r="97" spans="1:9" x14ac:dyDescent="0.25">
      <c r="A97" t="s">
        <v>109</v>
      </c>
      <c r="B97" t="s">
        <v>10</v>
      </c>
      <c r="C97">
        <v>55</v>
      </c>
      <c r="D97">
        <v>550</v>
      </c>
      <c r="E97">
        <v>3</v>
      </c>
      <c r="F97">
        <v>450000</v>
      </c>
      <c r="G97">
        <v>4</v>
      </c>
      <c r="H97">
        <v>0</v>
      </c>
      <c r="I97" t="s">
        <v>15</v>
      </c>
    </row>
    <row r="98" spans="1:9" x14ac:dyDescent="0.25">
      <c r="A98" t="s">
        <v>110</v>
      </c>
      <c r="B98" t="s">
        <v>10</v>
      </c>
      <c r="C98">
        <v>72</v>
      </c>
      <c r="D98">
        <v>720</v>
      </c>
      <c r="E98">
        <v>2</v>
      </c>
      <c r="F98">
        <v>420000</v>
      </c>
      <c r="G98">
        <v>11</v>
      </c>
      <c r="H98">
        <v>2</v>
      </c>
      <c r="I98" t="s">
        <v>34</v>
      </c>
    </row>
    <row r="99" spans="1:9" x14ac:dyDescent="0.25">
      <c r="A99" t="s">
        <v>111</v>
      </c>
      <c r="B99" t="s">
        <v>10</v>
      </c>
      <c r="C99">
        <v>60</v>
      </c>
      <c r="D99">
        <v>600</v>
      </c>
      <c r="E99">
        <v>1</v>
      </c>
      <c r="F99">
        <v>430000</v>
      </c>
      <c r="G99">
        <v>5</v>
      </c>
      <c r="H99">
        <v>1</v>
      </c>
      <c r="I99" t="s">
        <v>11</v>
      </c>
    </row>
    <row r="100" spans="1:9" x14ac:dyDescent="0.25">
      <c r="A100" t="s">
        <v>112</v>
      </c>
      <c r="B100" t="s">
        <v>10</v>
      </c>
      <c r="C100">
        <v>39</v>
      </c>
      <c r="D100">
        <v>390</v>
      </c>
      <c r="E100">
        <v>4</v>
      </c>
      <c r="F100">
        <v>540000</v>
      </c>
      <c r="G100">
        <v>1</v>
      </c>
      <c r="H100">
        <v>0</v>
      </c>
      <c r="I100" t="s">
        <v>17</v>
      </c>
    </row>
    <row r="101" spans="1:9" x14ac:dyDescent="0.25">
      <c r="A101" t="s">
        <v>113</v>
      </c>
      <c r="B101" t="s">
        <v>10</v>
      </c>
      <c r="C101">
        <v>80</v>
      </c>
      <c r="D101">
        <v>800</v>
      </c>
      <c r="E101">
        <v>0</v>
      </c>
      <c r="F101">
        <v>410000</v>
      </c>
      <c r="G101">
        <v>15</v>
      </c>
      <c r="H101">
        <v>2</v>
      </c>
      <c r="I101" t="s">
        <v>15</v>
      </c>
    </row>
    <row r="102" spans="1:9" x14ac:dyDescent="0.25">
      <c r="A102" t="s">
        <v>114</v>
      </c>
      <c r="B102" t="s">
        <v>10</v>
      </c>
      <c r="C102">
        <v>44</v>
      </c>
      <c r="D102">
        <v>440</v>
      </c>
      <c r="E102">
        <v>2</v>
      </c>
      <c r="F102">
        <v>490000</v>
      </c>
      <c r="G102">
        <v>3</v>
      </c>
      <c r="H102">
        <v>1</v>
      </c>
      <c r="I102" t="s">
        <v>34</v>
      </c>
    </row>
    <row r="103" spans="1:9" x14ac:dyDescent="0.25">
      <c r="A103" t="s">
        <v>115</v>
      </c>
      <c r="B103" t="s">
        <v>10</v>
      </c>
      <c r="C103">
        <v>52</v>
      </c>
      <c r="D103">
        <v>520</v>
      </c>
      <c r="E103">
        <v>1</v>
      </c>
      <c r="F103">
        <v>480000</v>
      </c>
      <c r="G103">
        <v>2</v>
      </c>
      <c r="H103">
        <v>2</v>
      </c>
      <c r="I103" t="s">
        <v>11</v>
      </c>
    </row>
    <row r="104" spans="1:9" x14ac:dyDescent="0.25">
      <c r="A104" t="s">
        <v>116</v>
      </c>
      <c r="B104" t="s">
        <v>10</v>
      </c>
      <c r="C104">
        <v>63</v>
      </c>
      <c r="D104">
        <v>630</v>
      </c>
      <c r="E104">
        <v>4</v>
      </c>
      <c r="F104">
        <v>470000</v>
      </c>
      <c r="G104">
        <v>8</v>
      </c>
      <c r="H104">
        <v>1</v>
      </c>
      <c r="I104" t="s">
        <v>17</v>
      </c>
    </row>
    <row r="105" spans="1:9" x14ac:dyDescent="0.25">
      <c r="A105" t="s">
        <v>117</v>
      </c>
      <c r="B105" t="s">
        <v>10</v>
      </c>
      <c r="C105">
        <v>47</v>
      </c>
      <c r="D105">
        <v>470</v>
      </c>
      <c r="E105">
        <v>3</v>
      </c>
      <c r="F105">
        <v>450000</v>
      </c>
      <c r="G105">
        <v>4</v>
      </c>
      <c r="H105">
        <v>0</v>
      </c>
      <c r="I105" t="s">
        <v>15</v>
      </c>
    </row>
    <row r="106" spans="1:9" x14ac:dyDescent="0.25">
      <c r="A106" t="s">
        <v>118</v>
      </c>
      <c r="B106" t="s">
        <v>10</v>
      </c>
      <c r="C106">
        <v>71</v>
      </c>
      <c r="D106">
        <v>710</v>
      </c>
      <c r="E106">
        <v>1</v>
      </c>
      <c r="F106">
        <v>420000</v>
      </c>
      <c r="G106">
        <v>11</v>
      </c>
      <c r="H106">
        <v>2</v>
      </c>
      <c r="I106" t="s">
        <v>34</v>
      </c>
    </row>
    <row r="107" spans="1:9" x14ac:dyDescent="0.25">
      <c r="A107" t="s">
        <v>119</v>
      </c>
      <c r="B107" t="s">
        <v>10</v>
      </c>
      <c r="C107">
        <v>68</v>
      </c>
      <c r="D107">
        <v>680</v>
      </c>
      <c r="E107">
        <v>2</v>
      </c>
      <c r="F107">
        <v>430000</v>
      </c>
      <c r="G107">
        <v>5</v>
      </c>
      <c r="H107">
        <v>1</v>
      </c>
      <c r="I107" t="s">
        <v>11</v>
      </c>
    </row>
    <row r="108" spans="1:9" x14ac:dyDescent="0.25">
      <c r="A108" t="s">
        <v>120</v>
      </c>
      <c r="B108" t="s">
        <v>10</v>
      </c>
      <c r="C108">
        <v>34</v>
      </c>
      <c r="D108">
        <v>340</v>
      </c>
      <c r="E108">
        <v>4</v>
      </c>
      <c r="F108">
        <v>540000</v>
      </c>
      <c r="G108">
        <v>1</v>
      </c>
      <c r="H108">
        <v>0</v>
      </c>
      <c r="I108" t="s">
        <v>17</v>
      </c>
    </row>
    <row r="109" spans="1:9" x14ac:dyDescent="0.25">
      <c r="A109" t="s">
        <v>121</v>
      </c>
      <c r="B109" t="s">
        <v>10</v>
      </c>
      <c r="C109">
        <v>78</v>
      </c>
      <c r="D109">
        <v>780</v>
      </c>
      <c r="E109">
        <v>0</v>
      </c>
      <c r="F109">
        <v>410000</v>
      </c>
      <c r="G109">
        <v>15</v>
      </c>
      <c r="H109">
        <v>2</v>
      </c>
      <c r="I109" t="s">
        <v>15</v>
      </c>
    </row>
    <row r="110" spans="1:9" x14ac:dyDescent="0.25">
      <c r="A110" t="s">
        <v>122</v>
      </c>
      <c r="B110" t="s">
        <v>10</v>
      </c>
      <c r="C110">
        <v>50</v>
      </c>
      <c r="D110">
        <v>500</v>
      </c>
      <c r="E110">
        <v>2</v>
      </c>
      <c r="F110">
        <v>480000</v>
      </c>
      <c r="G110">
        <v>3</v>
      </c>
      <c r="H110">
        <v>1</v>
      </c>
      <c r="I110" t="s">
        <v>11</v>
      </c>
    </row>
    <row r="111" spans="1:9" x14ac:dyDescent="0.25">
      <c r="A111" t="s">
        <v>123</v>
      </c>
      <c r="B111" t="s">
        <v>10</v>
      </c>
      <c r="C111">
        <v>46</v>
      </c>
      <c r="D111">
        <v>460</v>
      </c>
      <c r="E111">
        <v>2</v>
      </c>
      <c r="F111">
        <v>490000</v>
      </c>
      <c r="G111">
        <v>2</v>
      </c>
      <c r="H111">
        <v>0</v>
      </c>
      <c r="I111" t="s">
        <v>34</v>
      </c>
    </row>
    <row r="112" spans="1:9" x14ac:dyDescent="0.25">
      <c r="A112" t="s">
        <v>124</v>
      </c>
      <c r="B112" t="s">
        <v>10</v>
      </c>
      <c r="C112">
        <v>36</v>
      </c>
      <c r="D112">
        <v>360</v>
      </c>
      <c r="E112">
        <v>3</v>
      </c>
      <c r="F112">
        <v>530000</v>
      </c>
      <c r="G112">
        <v>1</v>
      </c>
      <c r="H112">
        <v>0</v>
      </c>
      <c r="I112" t="s">
        <v>15</v>
      </c>
    </row>
    <row r="113" spans="1:9" x14ac:dyDescent="0.25">
      <c r="A113" t="s">
        <v>125</v>
      </c>
      <c r="B113" t="s">
        <v>10</v>
      </c>
      <c r="C113">
        <v>75</v>
      </c>
      <c r="D113">
        <v>750</v>
      </c>
      <c r="E113">
        <v>3</v>
      </c>
      <c r="F113">
        <v>420000</v>
      </c>
      <c r="G113">
        <v>10</v>
      </c>
      <c r="H113">
        <v>1</v>
      </c>
      <c r="I113" t="s">
        <v>11</v>
      </c>
    </row>
    <row r="114" spans="1:9" x14ac:dyDescent="0.25">
      <c r="A114" t="s">
        <v>126</v>
      </c>
      <c r="B114" t="s">
        <v>10</v>
      </c>
      <c r="C114">
        <v>58</v>
      </c>
      <c r="D114">
        <v>580</v>
      </c>
      <c r="E114">
        <v>1</v>
      </c>
      <c r="F114">
        <v>430000</v>
      </c>
      <c r="G114">
        <v>6</v>
      </c>
      <c r="H114">
        <v>2</v>
      </c>
      <c r="I114" t="s">
        <v>17</v>
      </c>
    </row>
    <row r="115" spans="1:9" x14ac:dyDescent="0.25">
      <c r="A115" t="s">
        <v>9</v>
      </c>
      <c r="B115" t="s">
        <v>127</v>
      </c>
      <c r="C115">
        <v>40</v>
      </c>
      <c r="D115">
        <v>410</v>
      </c>
      <c r="E115">
        <v>3</v>
      </c>
      <c r="F115">
        <v>535000</v>
      </c>
      <c r="G115">
        <v>5</v>
      </c>
      <c r="H115">
        <v>2</v>
      </c>
      <c r="I115" t="s">
        <v>11</v>
      </c>
    </row>
    <row r="116" spans="1:9" x14ac:dyDescent="0.25">
      <c r="A116" t="s">
        <v>12</v>
      </c>
      <c r="B116" t="s">
        <v>127</v>
      </c>
      <c r="C116">
        <v>42</v>
      </c>
      <c r="D116">
        <v>432</v>
      </c>
      <c r="E116">
        <v>3</v>
      </c>
      <c r="F116">
        <v>520000</v>
      </c>
      <c r="G116">
        <v>3</v>
      </c>
      <c r="H116">
        <v>1</v>
      </c>
      <c r="I116" t="s">
        <v>11</v>
      </c>
    </row>
    <row r="117" spans="1:9" x14ac:dyDescent="0.25">
      <c r="A117" t="s">
        <v>13</v>
      </c>
      <c r="B117" t="s">
        <v>127</v>
      </c>
      <c r="C117">
        <v>38</v>
      </c>
      <c r="D117">
        <v>389</v>
      </c>
      <c r="E117">
        <v>4</v>
      </c>
      <c r="F117">
        <v>540000</v>
      </c>
      <c r="G117">
        <v>2</v>
      </c>
      <c r="H117">
        <v>0</v>
      </c>
      <c r="I117" t="s">
        <v>11</v>
      </c>
    </row>
    <row r="118" spans="1:9" x14ac:dyDescent="0.25">
      <c r="A118" t="s">
        <v>14</v>
      </c>
      <c r="B118" t="s">
        <v>127</v>
      </c>
      <c r="C118">
        <v>45</v>
      </c>
      <c r="D118">
        <v>486</v>
      </c>
      <c r="E118">
        <v>3</v>
      </c>
      <c r="F118">
        <v>490000</v>
      </c>
      <c r="G118">
        <v>4</v>
      </c>
      <c r="H118">
        <v>1</v>
      </c>
      <c r="I118" t="s">
        <v>15</v>
      </c>
    </row>
    <row r="119" spans="1:9" x14ac:dyDescent="0.25">
      <c r="A119" t="s">
        <v>16</v>
      </c>
      <c r="B119" t="s">
        <v>127</v>
      </c>
      <c r="C119">
        <v>50</v>
      </c>
      <c r="D119">
        <v>562</v>
      </c>
      <c r="E119">
        <v>1</v>
      </c>
      <c r="F119">
        <v>480000</v>
      </c>
      <c r="G119">
        <v>6</v>
      </c>
      <c r="H119">
        <v>3</v>
      </c>
      <c r="I119" t="s">
        <v>17</v>
      </c>
    </row>
    <row r="120" spans="1:9" x14ac:dyDescent="0.25">
      <c r="A120" t="s">
        <v>18</v>
      </c>
      <c r="B120" t="s">
        <v>127</v>
      </c>
      <c r="C120">
        <v>30</v>
      </c>
      <c r="D120">
        <v>313</v>
      </c>
      <c r="E120">
        <v>5</v>
      </c>
      <c r="F120">
        <v>560000</v>
      </c>
      <c r="G120">
        <v>0</v>
      </c>
      <c r="H120">
        <v>0</v>
      </c>
      <c r="I120" t="s">
        <v>17</v>
      </c>
    </row>
    <row r="121" spans="1:9" x14ac:dyDescent="0.25">
      <c r="A121" t="s">
        <v>19</v>
      </c>
      <c r="B121" t="s">
        <v>127</v>
      </c>
      <c r="C121">
        <v>55</v>
      </c>
      <c r="D121">
        <v>625</v>
      </c>
      <c r="E121">
        <v>2</v>
      </c>
      <c r="F121">
        <v>470000</v>
      </c>
      <c r="G121">
        <v>8</v>
      </c>
      <c r="H121">
        <v>2</v>
      </c>
      <c r="I121" t="s">
        <v>11</v>
      </c>
    </row>
    <row r="122" spans="1:9" x14ac:dyDescent="0.25">
      <c r="A122" t="s">
        <v>20</v>
      </c>
      <c r="B122" t="s">
        <v>127</v>
      </c>
      <c r="C122">
        <v>60</v>
      </c>
      <c r="D122">
        <v>670</v>
      </c>
      <c r="E122">
        <v>1</v>
      </c>
      <c r="F122">
        <v>450000</v>
      </c>
      <c r="G122">
        <v>10</v>
      </c>
      <c r="H122">
        <v>2</v>
      </c>
      <c r="I122" t="s">
        <v>15</v>
      </c>
    </row>
    <row r="123" spans="1:9" x14ac:dyDescent="0.25">
      <c r="A123" t="s">
        <v>21</v>
      </c>
      <c r="B123" t="s">
        <v>127</v>
      </c>
      <c r="C123">
        <v>35</v>
      </c>
      <c r="D123">
        <v>357</v>
      </c>
      <c r="E123">
        <v>6</v>
      </c>
      <c r="F123">
        <v>570000</v>
      </c>
      <c r="G123">
        <v>1</v>
      </c>
      <c r="H123">
        <v>0</v>
      </c>
      <c r="I123" t="s">
        <v>17</v>
      </c>
    </row>
    <row r="124" spans="1:9" x14ac:dyDescent="0.25">
      <c r="A124" t="s">
        <v>22</v>
      </c>
      <c r="B124" t="s">
        <v>127</v>
      </c>
      <c r="C124">
        <v>70</v>
      </c>
      <c r="D124">
        <v>756</v>
      </c>
      <c r="E124">
        <v>3</v>
      </c>
      <c r="F124">
        <v>440000</v>
      </c>
      <c r="G124">
        <v>12</v>
      </c>
      <c r="H124">
        <v>1</v>
      </c>
      <c r="I124" t="s">
        <v>11</v>
      </c>
    </row>
    <row r="125" spans="1:9" x14ac:dyDescent="0.25">
      <c r="A125" t="s">
        <v>23</v>
      </c>
      <c r="B125" t="s">
        <v>127</v>
      </c>
      <c r="C125">
        <v>80</v>
      </c>
      <c r="D125">
        <v>864</v>
      </c>
      <c r="E125">
        <v>1</v>
      </c>
      <c r="F125">
        <v>420000</v>
      </c>
      <c r="G125">
        <v>15</v>
      </c>
      <c r="H125">
        <v>2</v>
      </c>
      <c r="I125" t="s">
        <v>15</v>
      </c>
    </row>
    <row r="126" spans="1:9" x14ac:dyDescent="0.25">
      <c r="A126" t="s">
        <v>24</v>
      </c>
      <c r="B126" t="s">
        <v>127</v>
      </c>
      <c r="C126">
        <v>25</v>
      </c>
      <c r="D126">
        <v>216</v>
      </c>
      <c r="E126">
        <v>6</v>
      </c>
      <c r="F126">
        <v>610000</v>
      </c>
      <c r="G126">
        <v>0</v>
      </c>
      <c r="H126">
        <v>0</v>
      </c>
      <c r="I126" t="s">
        <v>17</v>
      </c>
    </row>
    <row r="127" spans="1:9" x14ac:dyDescent="0.25">
      <c r="A127" t="s">
        <v>25</v>
      </c>
      <c r="B127" t="s">
        <v>127</v>
      </c>
      <c r="C127">
        <v>85</v>
      </c>
      <c r="D127">
        <v>918</v>
      </c>
      <c r="E127">
        <v>2</v>
      </c>
      <c r="F127">
        <v>400000</v>
      </c>
      <c r="G127">
        <v>14</v>
      </c>
      <c r="H127">
        <v>3</v>
      </c>
      <c r="I127" t="s">
        <v>11</v>
      </c>
    </row>
    <row r="128" spans="1:9" x14ac:dyDescent="0.25">
      <c r="A128" t="s">
        <v>26</v>
      </c>
      <c r="B128" t="s">
        <v>127</v>
      </c>
      <c r="C128">
        <v>65</v>
      </c>
      <c r="D128">
        <v>702</v>
      </c>
      <c r="E128">
        <v>3</v>
      </c>
      <c r="F128">
        <v>460000</v>
      </c>
      <c r="G128">
        <v>7</v>
      </c>
      <c r="H128">
        <v>1</v>
      </c>
      <c r="I128" t="s">
        <v>15</v>
      </c>
    </row>
    <row r="129" spans="1:9" x14ac:dyDescent="0.25">
      <c r="A129" t="s">
        <v>27</v>
      </c>
      <c r="B129" t="s">
        <v>127</v>
      </c>
      <c r="C129">
        <v>72</v>
      </c>
      <c r="D129">
        <v>777</v>
      </c>
      <c r="E129">
        <v>3</v>
      </c>
      <c r="F129">
        <v>430000</v>
      </c>
      <c r="G129">
        <v>11</v>
      </c>
      <c r="H129">
        <v>2</v>
      </c>
      <c r="I129" t="s">
        <v>17</v>
      </c>
    </row>
    <row r="130" spans="1:9" x14ac:dyDescent="0.25">
      <c r="A130" t="s">
        <v>28</v>
      </c>
      <c r="B130" t="s">
        <v>127</v>
      </c>
      <c r="C130">
        <v>50</v>
      </c>
      <c r="D130">
        <v>540</v>
      </c>
      <c r="E130">
        <v>4</v>
      </c>
      <c r="F130">
        <v>490000</v>
      </c>
      <c r="G130">
        <v>5</v>
      </c>
      <c r="H130">
        <v>1</v>
      </c>
      <c r="I130" t="s">
        <v>11</v>
      </c>
    </row>
    <row r="131" spans="1:9" x14ac:dyDescent="0.25">
      <c r="A131" t="s">
        <v>29</v>
      </c>
      <c r="B131" t="s">
        <v>127</v>
      </c>
      <c r="C131">
        <v>40</v>
      </c>
      <c r="D131">
        <v>432</v>
      </c>
      <c r="E131">
        <v>4</v>
      </c>
      <c r="F131">
        <v>510000</v>
      </c>
      <c r="G131">
        <v>2</v>
      </c>
      <c r="H131">
        <v>0</v>
      </c>
      <c r="I131" t="s">
        <v>15</v>
      </c>
    </row>
    <row r="132" spans="1:9" x14ac:dyDescent="0.25">
      <c r="A132" t="s">
        <v>30</v>
      </c>
      <c r="B132" t="s">
        <v>127</v>
      </c>
      <c r="C132">
        <v>47</v>
      </c>
      <c r="D132">
        <v>518</v>
      </c>
      <c r="E132">
        <v>2</v>
      </c>
      <c r="F132">
        <v>480000</v>
      </c>
      <c r="G132">
        <v>6</v>
      </c>
      <c r="H132">
        <v>1</v>
      </c>
      <c r="I132" t="s">
        <v>17</v>
      </c>
    </row>
    <row r="133" spans="1:9" x14ac:dyDescent="0.25">
      <c r="A133" t="s">
        <v>31</v>
      </c>
      <c r="B133" t="s">
        <v>127</v>
      </c>
      <c r="C133">
        <v>30</v>
      </c>
      <c r="D133">
        <v>345</v>
      </c>
      <c r="E133">
        <v>5</v>
      </c>
      <c r="F133">
        <v>550000</v>
      </c>
      <c r="G133">
        <v>0</v>
      </c>
      <c r="H133">
        <v>0</v>
      </c>
      <c r="I133" t="s">
        <v>11</v>
      </c>
    </row>
    <row r="134" spans="1:9" x14ac:dyDescent="0.25">
      <c r="A134" t="s">
        <v>32</v>
      </c>
      <c r="B134" t="s">
        <v>127</v>
      </c>
      <c r="C134">
        <v>65</v>
      </c>
      <c r="D134">
        <v>648</v>
      </c>
      <c r="E134">
        <v>1</v>
      </c>
      <c r="F134">
        <v>440000</v>
      </c>
      <c r="G134">
        <v>8</v>
      </c>
      <c r="H134">
        <v>2</v>
      </c>
      <c r="I134" t="s">
        <v>15</v>
      </c>
    </row>
    <row r="135" spans="1:9" x14ac:dyDescent="0.25">
      <c r="A135" t="s">
        <v>33</v>
      </c>
      <c r="B135" t="s">
        <v>127</v>
      </c>
      <c r="C135">
        <v>45</v>
      </c>
      <c r="D135">
        <v>486</v>
      </c>
      <c r="E135">
        <v>4</v>
      </c>
      <c r="F135">
        <v>500000</v>
      </c>
      <c r="G135">
        <v>3</v>
      </c>
      <c r="H135">
        <v>1</v>
      </c>
      <c r="I135" t="s">
        <v>34</v>
      </c>
    </row>
    <row r="136" spans="1:9" x14ac:dyDescent="0.25">
      <c r="A136" t="s">
        <v>35</v>
      </c>
      <c r="B136" t="s">
        <v>127</v>
      </c>
      <c r="C136">
        <v>50</v>
      </c>
      <c r="D136">
        <v>540</v>
      </c>
      <c r="E136">
        <v>1</v>
      </c>
      <c r="F136">
        <v>490000</v>
      </c>
      <c r="G136">
        <v>2</v>
      </c>
      <c r="H136">
        <v>0</v>
      </c>
      <c r="I136" t="s">
        <v>34</v>
      </c>
    </row>
    <row r="137" spans="1:9" x14ac:dyDescent="0.25">
      <c r="A137" t="s">
        <v>36</v>
      </c>
      <c r="B137" t="s">
        <v>127</v>
      </c>
      <c r="C137">
        <v>55</v>
      </c>
      <c r="D137">
        <v>594</v>
      </c>
      <c r="E137">
        <v>2</v>
      </c>
      <c r="F137">
        <v>470000</v>
      </c>
      <c r="G137">
        <v>4</v>
      </c>
      <c r="H137">
        <v>2</v>
      </c>
      <c r="I137" t="s">
        <v>11</v>
      </c>
    </row>
    <row r="138" spans="1:9" x14ac:dyDescent="0.25">
      <c r="A138" t="s">
        <v>37</v>
      </c>
      <c r="B138" t="s">
        <v>127</v>
      </c>
      <c r="C138">
        <v>60</v>
      </c>
      <c r="D138">
        <v>702</v>
      </c>
      <c r="E138">
        <v>3</v>
      </c>
      <c r="F138">
        <v>460000</v>
      </c>
      <c r="G138">
        <v>5</v>
      </c>
      <c r="H138">
        <v>1</v>
      </c>
      <c r="I138" t="s">
        <v>15</v>
      </c>
    </row>
    <row r="139" spans="1:9" x14ac:dyDescent="0.25">
      <c r="A139" t="s">
        <v>38</v>
      </c>
      <c r="B139" t="s">
        <v>127</v>
      </c>
      <c r="C139">
        <v>35</v>
      </c>
      <c r="D139">
        <v>367</v>
      </c>
      <c r="E139">
        <v>4</v>
      </c>
      <c r="F139">
        <v>530000</v>
      </c>
      <c r="G139">
        <v>1</v>
      </c>
      <c r="H139">
        <v>0</v>
      </c>
      <c r="I139" t="s">
        <v>17</v>
      </c>
    </row>
    <row r="140" spans="1:9" x14ac:dyDescent="0.25">
      <c r="A140" t="s">
        <v>39</v>
      </c>
      <c r="B140" t="s">
        <v>127</v>
      </c>
      <c r="C140">
        <v>70</v>
      </c>
      <c r="D140">
        <v>756</v>
      </c>
      <c r="E140">
        <v>1</v>
      </c>
      <c r="F140">
        <v>460000</v>
      </c>
      <c r="G140">
        <v>12</v>
      </c>
      <c r="H140">
        <v>3</v>
      </c>
      <c r="I140" t="s">
        <v>11</v>
      </c>
    </row>
    <row r="141" spans="1:9" x14ac:dyDescent="0.25">
      <c r="A141" t="s">
        <v>40</v>
      </c>
      <c r="B141" t="s">
        <v>127</v>
      </c>
      <c r="C141">
        <v>80</v>
      </c>
      <c r="D141">
        <v>864</v>
      </c>
      <c r="E141">
        <v>1</v>
      </c>
      <c r="F141">
        <v>450000</v>
      </c>
      <c r="G141">
        <v>15</v>
      </c>
      <c r="H141">
        <v>2</v>
      </c>
      <c r="I141" t="s">
        <v>15</v>
      </c>
    </row>
    <row r="142" spans="1:9" x14ac:dyDescent="0.25">
      <c r="A142" t="s">
        <v>41</v>
      </c>
      <c r="B142" t="s">
        <v>127</v>
      </c>
      <c r="C142">
        <v>25</v>
      </c>
      <c r="D142">
        <v>237</v>
      </c>
      <c r="E142">
        <v>6</v>
      </c>
      <c r="F142">
        <v>610000</v>
      </c>
      <c r="G142">
        <v>0</v>
      </c>
      <c r="H142">
        <v>0</v>
      </c>
      <c r="I142" t="s">
        <v>17</v>
      </c>
    </row>
    <row r="143" spans="1:9" x14ac:dyDescent="0.25">
      <c r="A143" t="s">
        <v>42</v>
      </c>
      <c r="B143" t="s">
        <v>127</v>
      </c>
      <c r="C143">
        <v>90</v>
      </c>
      <c r="D143">
        <v>972</v>
      </c>
      <c r="E143">
        <v>2</v>
      </c>
      <c r="F143">
        <v>410000</v>
      </c>
      <c r="G143">
        <v>14</v>
      </c>
      <c r="H143">
        <v>3</v>
      </c>
      <c r="I143" t="s">
        <v>11</v>
      </c>
    </row>
    <row r="144" spans="1:9" x14ac:dyDescent="0.25">
      <c r="A144" t="s">
        <v>43</v>
      </c>
      <c r="B144" t="s">
        <v>127</v>
      </c>
      <c r="C144">
        <v>85</v>
      </c>
      <c r="D144">
        <v>929</v>
      </c>
      <c r="E144">
        <v>3</v>
      </c>
      <c r="F144">
        <v>420000</v>
      </c>
      <c r="G144">
        <v>10</v>
      </c>
      <c r="H144">
        <v>2</v>
      </c>
      <c r="I144" t="s">
        <v>15</v>
      </c>
    </row>
    <row r="145" spans="1:9" x14ac:dyDescent="0.25">
      <c r="A145" t="s">
        <v>44</v>
      </c>
      <c r="B145" t="s">
        <v>127</v>
      </c>
      <c r="C145">
        <v>43</v>
      </c>
      <c r="D145">
        <v>453</v>
      </c>
      <c r="E145">
        <v>4</v>
      </c>
      <c r="F145">
        <v>510000</v>
      </c>
      <c r="G145">
        <v>3</v>
      </c>
      <c r="H145">
        <v>1</v>
      </c>
      <c r="I145" t="s">
        <v>34</v>
      </c>
    </row>
    <row r="146" spans="1:9" x14ac:dyDescent="0.25">
      <c r="A146" t="s">
        <v>45</v>
      </c>
      <c r="B146" t="s">
        <v>127</v>
      </c>
      <c r="C146">
        <v>50</v>
      </c>
      <c r="D146">
        <v>540</v>
      </c>
      <c r="E146">
        <v>3</v>
      </c>
      <c r="F146">
        <v>490000</v>
      </c>
      <c r="G146">
        <v>5</v>
      </c>
      <c r="H146">
        <v>0</v>
      </c>
      <c r="I146" t="s">
        <v>11</v>
      </c>
    </row>
    <row r="147" spans="1:9" x14ac:dyDescent="0.25">
      <c r="A147" t="s">
        <v>46</v>
      </c>
      <c r="B147" t="s">
        <v>127</v>
      </c>
      <c r="C147">
        <v>65</v>
      </c>
      <c r="D147">
        <v>702</v>
      </c>
      <c r="E147">
        <v>2</v>
      </c>
      <c r="F147">
        <v>470000</v>
      </c>
      <c r="G147">
        <v>8</v>
      </c>
      <c r="H147">
        <v>2</v>
      </c>
      <c r="I147" t="s">
        <v>11</v>
      </c>
    </row>
    <row r="148" spans="1:9" x14ac:dyDescent="0.25">
      <c r="A148" t="s">
        <v>47</v>
      </c>
      <c r="B148" t="s">
        <v>127</v>
      </c>
      <c r="C148">
        <v>40</v>
      </c>
      <c r="D148">
        <v>421</v>
      </c>
      <c r="E148">
        <v>5</v>
      </c>
      <c r="F148">
        <v>560000</v>
      </c>
      <c r="G148">
        <v>2</v>
      </c>
      <c r="H148">
        <v>0</v>
      </c>
      <c r="I148" t="s">
        <v>15</v>
      </c>
    </row>
    <row r="149" spans="1:9" x14ac:dyDescent="0.25">
      <c r="A149" t="s">
        <v>48</v>
      </c>
      <c r="B149" t="s">
        <v>127</v>
      </c>
      <c r="C149">
        <v>75</v>
      </c>
      <c r="D149">
        <v>810</v>
      </c>
      <c r="E149">
        <v>2</v>
      </c>
      <c r="F149">
        <v>430000</v>
      </c>
      <c r="G149">
        <v>10</v>
      </c>
      <c r="H149">
        <v>1</v>
      </c>
      <c r="I149" t="s">
        <v>17</v>
      </c>
    </row>
    <row r="150" spans="1:9" x14ac:dyDescent="0.25">
      <c r="A150" t="s">
        <v>49</v>
      </c>
      <c r="B150" t="s">
        <v>127</v>
      </c>
      <c r="C150">
        <v>57</v>
      </c>
      <c r="D150">
        <v>626</v>
      </c>
      <c r="E150">
        <v>2</v>
      </c>
      <c r="F150">
        <v>440000</v>
      </c>
      <c r="G150">
        <v>6</v>
      </c>
      <c r="H150">
        <v>2</v>
      </c>
      <c r="I150" t="s">
        <v>11</v>
      </c>
    </row>
    <row r="151" spans="1:9" x14ac:dyDescent="0.25">
      <c r="A151" t="s">
        <v>50</v>
      </c>
      <c r="B151" t="s">
        <v>127</v>
      </c>
      <c r="C151">
        <v>39</v>
      </c>
      <c r="D151">
        <v>399</v>
      </c>
      <c r="E151">
        <v>4</v>
      </c>
      <c r="F151">
        <v>550000</v>
      </c>
      <c r="G151">
        <v>1</v>
      </c>
      <c r="H151">
        <v>0</v>
      </c>
      <c r="I151" t="s">
        <v>34</v>
      </c>
    </row>
    <row r="152" spans="1:9" x14ac:dyDescent="0.25">
      <c r="A152" t="s">
        <v>51</v>
      </c>
      <c r="B152" t="s">
        <v>127</v>
      </c>
      <c r="C152">
        <v>64</v>
      </c>
      <c r="D152">
        <v>691</v>
      </c>
      <c r="E152">
        <v>3</v>
      </c>
      <c r="F152">
        <v>470000</v>
      </c>
      <c r="G152">
        <v>9</v>
      </c>
      <c r="H152">
        <v>1</v>
      </c>
      <c r="I152" t="s">
        <v>15</v>
      </c>
    </row>
    <row r="153" spans="1:9" x14ac:dyDescent="0.25">
      <c r="A153" t="s">
        <v>52</v>
      </c>
      <c r="B153" t="s">
        <v>127</v>
      </c>
      <c r="C153">
        <v>45</v>
      </c>
      <c r="D153">
        <v>486</v>
      </c>
      <c r="E153">
        <v>3</v>
      </c>
      <c r="F153">
        <v>490000</v>
      </c>
      <c r="G153">
        <v>4</v>
      </c>
      <c r="H153">
        <v>1</v>
      </c>
      <c r="I153" t="s">
        <v>34</v>
      </c>
    </row>
    <row r="154" spans="1:9" x14ac:dyDescent="0.25">
      <c r="A154" t="s">
        <v>53</v>
      </c>
      <c r="B154" t="s">
        <v>127</v>
      </c>
      <c r="C154">
        <v>32</v>
      </c>
      <c r="D154">
        <v>335</v>
      </c>
      <c r="E154">
        <v>6</v>
      </c>
      <c r="F154">
        <v>560000</v>
      </c>
      <c r="G154">
        <v>0</v>
      </c>
      <c r="H154">
        <v>0</v>
      </c>
      <c r="I154" t="s">
        <v>17</v>
      </c>
    </row>
    <row r="155" spans="1:9" x14ac:dyDescent="0.25">
      <c r="A155" t="s">
        <v>54</v>
      </c>
      <c r="B155" t="s">
        <v>127</v>
      </c>
      <c r="C155">
        <v>73</v>
      </c>
      <c r="D155">
        <v>788</v>
      </c>
      <c r="E155">
        <v>2</v>
      </c>
      <c r="F155">
        <v>420000</v>
      </c>
      <c r="G155">
        <v>11</v>
      </c>
      <c r="H155">
        <v>2</v>
      </c>
      <c r="I155" t="s">
        <v>11</v>
      </c>
    </row>
    <row r="156" spans="1:9" x14ac:dyDescent="0.25">
      <c r="A156" t="s">
        <v>55</v>
      </c>
      <c r="B156" t="s">
        <v>127</v>
      </c>
      <c r="C156">
        <v>58</v>
      </c>
      <c r="D156">
        <v>626</v>
      </c>
      <c r="E156">
        <v>1</v>
      </c>
      <c r="F156">
        <v>450000</v>
      </c>
      <c r="G156">
        <v>7</v>
      </c>
      <c r="H156">
        <v>1</v>
      </c>
      <c r="I156" t="s">
        <v>15</v>
      </c>
    </row>
    <row r="157" spans="1:9" x14ac:dyDescent="0.25">
      <c r="A157" t="s">
        <v>56</v>
      </c>
      <c r="B157" t="s">
        <v>127</v>
      </c>
      <c r="C157">
        <v>35</v>
      </c>
      <c r="D157">
        <v>367</v>
      </c>
      <c r="E157">
        <v>5</v>
      </c>
      <c r="F157">
        <v>540000</v>
      </c>
      <c r="G157">
        <v>1</v>
      </c>
      <c r="H157">
        <v>0</v>
      </c>
      <c r="I157" t="s">
        <v>34</v>
      </c>
    </row>
    <row r="158" spans="1:9" x14ac:dyDescent="0.25">
      <c r="A158" t="s">
        <v>57</v>
      </c>
      <c r="B158" t="s">
        <v>127</v>
      </c>
      <c r="C158">
        <v>66</v>
      </c>
      <c r="D158">
        <v>712</v>
      </c>
      <c r="E158">
        <v>3</v>
      </c>
      <c r="F158">
        <v>460000</v>
      </c>
      <c r="G158">
        <v>8</v>
      </c>
      <c r="H158">
        <v>1</v>
      </c>
      <c r="I158" t="s">
        <v>11</v>
      </c>
    </row>
    <row r="159" spans="1:9" x14ac:dyDescent="0.25">
      <c r="A159" t="s">
        <v>58</v>
      </c>
      <c r="B159" t="s">
        <v>127</v>
      </c>
      <c r="C159">
        <v>41</v>
      </c>
      <c r="D159">
        <v>443</v>
      </c>
      <c r="E159">
        <v>4</v>
      </c>
      <c r="F159">
        <v>510000</v>
      </c>
      <c r="G159">
        <v>2</v>
      </c>
      <c r="H159">
        <v>0</v>
      </c>
      <c r="I159" t="s">
        <v>15</v>
      </c>
    </row>
    <row r="160" spans="1:9" x14ac:dyDescent="0.25">
      <c r="A160" t="s">
        <v>59</v>
      </c>
      <c r="B160" t="s">
        <v>127</v>
      </c>
      <c r="C160">
        <v>55</v>
      </c>
      <c r="D160">
        <v>594</v>
      </c>
      <c r="E160">
        <v>2</v>
      </c>
      <c r="F160">
        <v>470000</v>
      </c>
      <c r="G160">
        <v>5</v>
      </c>
      <c r="H160">
        <v>2</v>
      </c>
      <c r="I160" t="s">
        <v>17</v>
      </c>
    </row>
    <row r="161" spans="1:9" x14ac:dyDescent="0.25">
      <c r="A161" t="s">
        <v>60</v>
      </c>
      <c r="B161" t="s">
        <v>127</v>
      </c>
      <c r="C161">
        <v>48</v>
      </c>
      <c r="D161">
        <v>529</v>
      </c>
      <c r="E161">
        <v>1</v>
      </c>
      <c r="F161">
        <v>460000</v>
      </c>
      <c r="G161">
        <v>6</v>
      </c>
      <c r="H161">
        <v>1</v>
      </c>
      <c r="I161" t="s">
        <v>34</v>
      </c>
    </row>
    <row r="162" spans="1:9" x14ac:dyDescent="0.25">
      <c r="A162" t="s">
        <v>61</v>
      </c>
      <c r="B162" t="s">
        <v>127</v>
      </c>
      <c r="C162">
        <v>60</v>
      </c>
      <c r="D162">
        <v>670</v>
      </c>
      <c r="E162">
        <v>1</v>
      </c>
      <c r="F162">
        <v>450000</v>
      </c>
      <c r="G162">
        <v>10</v>
      </c>
      <c r="H162">
        <v>3</v>
      </c>
      <c r="I162" t="s">
        <v>15</v>
      </c>
    </row>
    <row r="163" spans="1:9" x14ac:dyDescent="0.25">
      <c r="A163" t="s">
        <v>62</v>
      </c>
      <c r="B163" t="s">
        <v>127</v>
      </c>
      <c r="C163">
        <v>29</v>
      </c>
      <c r="D163">
        <v>313</v>
      </c>
      <c r="E163">
        <v>6</v>
      </c>
      <c r="F163">
        <v>610000</v>
      </c>
      <c r="G163">
        <v>0</v>
      </c>
      <c r="H163">
        <v>0</v>
      </c>
      <c r="I163" t="s">
        <v>17</v>
      </c>
    </row>
    <row r="164" spans="1:9" x14ac:dyDescent="0.25">
      <c r="A164" t="s">
        <v>63</v>
      </c>
      <c r="B164" t="s">
        <v>127</v>
      </c>
      <c r="C164">
        <v>74</v>
      </c>
      <c r="D164">
        <v>799</v>
      </c>
      <c r="E164">
        <v>3</v>
      </c>
      <c r="F164">
        <v>430000</v>
      </c>
      <c r="G164">
        <v>9</v>
      </c>
      <c r="H164">
        <v>1</v>
      </c>
      <c r="I164" t="s">
        <v>11</v>
      </c>
    </row>
    <row r="165" spans="1:9" x14ac:dyDescent="0.25">
      <c r="A165" t="s">
        <v>64</v>
      </c>
      <c r="B165" t="s">
        <v>127</v>
      </c>
      <c r="C165">
        <v>41</v>
      </c>
      <c r="D165">
        <v>443</v>
      </c>
      <c r="E165">
        <v>3</v>
      </c>
      <c r="F165">
        <v>490000</v>
      </c>
      <c r="G165">
        <v>3</v>
      </c>
      <c r="H165">
        <v>1</v>
      </c>
      <c r="I165" t="s">
        <v>15</v>
      </c>
    </row>
    <row r="166" spans="1:9" x14ac:dyDescent="0.25">
      <c r="A166" t="s">
        <v>65</v>
      </c>
      <c r="B166" t="s">
        <v>127</v>
      </c>
      <c r="C166">
        <v>50</v>
      </c>
      <c r="D166">
        <v>540</v>
      </c>
      <c r="E166">
        <v>2</v>
      </c>
      <c r="F166">
        <v>480000</v>
      </c>
      <c r="G166">
        <v>2</v>
      </c>
      <c r="H166">
        <v>2</v>
      </c>
      <c r="I166" t="s">
        <v>11</v>
      </c>
    </row>
    <row r="167" spans="1:9" x14ac:dyDescent="0.25">
      <c r="A167" t="s">
        <v>66</v>
      </c>
      <c r="B167" t="s">
        <v>127</v>
      </c>
      <c r="C167">
        <v>65</v>
      </c>
      <c r="D167">
        <v>702</v>
      </c>
      <c r="E167">
        <v>3</v>
      </c>
      <c r="F167">
        <v>470000</v>
      </c>
      <c r="G167">
        <v>8</v>
      </c>
      <c r="H167">
        <v>1</v>
      </c>
      <c r="I167" t="s">
        <v>17</v>
      </c>
    </row>
    <row r="168" spans="1:9" x14ac:dyDescent="0.25">
      <c r="A168" t="s">
        <v>67</v>
      </c>
      <c r="B168" t="s">
        <v>127</v>
      </c>
      <c r="C168">
        <v>55</v>
      </c>
      <c r="D168">
        <v>594</v>
      </c>
      <c r="E168">
        <v>4</v>
      </c>
      <c r="F168">
        <v>460000</v>
      </c>
      <c r="G168">
        <v>4</v>
      </c>
      <c r="H168">
        <v>0</v>
      </c>
      <c r="I168" t="s">
        <v>15</v>
      </c>
    </row>
    <row r="169" spans="1:9" x14ac:dyDescent="0.25">
      <c r="A169" t="s">
        <v>68</v>
      </c>
      <c r="B169" t="s">
        <v>127</v>
      </c>
      <c r="C169">
        <v>72</v>
      </c>
      <c r="D169">
        <v>777</v>
      </c>
      <c r="E169">
        <v>3</v>
      </c>
      <c r="F169">
        <v>430000</v>
      </c>
      <c r="G169">
        <v>11</v>
      </c>
      <c r="H169">
        <v>2</v>
      </c>
      <c r="I169" t="s">
        <v>34</v>
      </c>
    </row>
    <row r="170" spans="1:9" x14ac:dyDescent="0.25">
      <c r="A170" t="s">
        <v>69</v>
      </c>
      <c r="B170" t="s">
        <v>127</v>
      </c>
      <c r="C170">
        <v>60</v>
      </c>
      <c r="D170">
        <v>648</v>
      </c>
      <c r="E170">
        <v>3</v>
      </c>
      <c r="F170">
        <v>440000</v>
      </c>
      <c r="G170">
        <v>5</v>
      </c>
      <c r="H170">
        <v>1</v>
      </c>
      <c r="I170" t="s">
        <v>11</v>
      </c>
    </row>
    <row r="171" spans="1:9" x14ac:dyDescent="0.25">
      <c r="A171" t="s">
        <v>70</v>
      </c>
      <c r="B171" t="s">
        <v>127</v>
      </c>
      <c r="C171">
        <v>39</v>
      </c>
      <c r="D171">
        <v>421</v>
      </c>
      <c r="E171">
        <v>5</v>
      </c>
      <c r="F171">
        <v>550000</v>
      </c>
      <c r="G171">
        <v>1</v>
      </c>
      <c r="H171">
        <v>0</v>
      </c>
      <c r="I171" t="s">
        <v>17</v>
      </c>
    </row>
    <row r="172" spans="1:9" x14ac:dyDescent="0.25">
      <c r="A172" t="s">
        <v>71</v>
      </c>
      <c r="B172" t="s">
        <v>127</v>
      </c>
      <c r="C172">
        <v>80</v>
      </c>
      <c r="D172">
        <v>864</v>
      </c>
      <c r="E172">
        <v>1</v>
      </c>
      <c r="F172">
        <v>420000</v>
      </c>
      <c r="G172">
        <v>15</v>
      </c>
      <c r="H172">
        <v>2</v>
      </c>
      <c r="I172" t="s">
        <v>15</v>
      </c>
    </row>
    <row r="173" spans="1:9" x14ac:dyDescent="0.25">
      <c r="A173" t="s">
        <v>72</v>
      </c>
      <c r="B173" t="s">
        <v>127</v>
      </c>
      <c r="C173">
        <v>50</v>
      </c>
      <c r="D173">
        <v>540</v>
      </c>
      <c r="E173">
        <v>2</v>
      </c>
      <c r="F173">
        <v>490000</v>
      </c>
      <c r="G173">
        <v>3</v>
      </c>
      <c r="H173">
        <v>1</v>
      </c>
      <c r="I173" t="s">
        <v>11</v>
      </c>
    </row>
    <row r="174" spans="1:9" x14ac:dyDescent="0.25">
      <c r="A174" t="s">
        <v>73</v>
      </c>
      <c r="B174" t="s">
        <v>127</v>
      </c>
      <c r="C174">
        <v>45</v>
      </c>
      <c r="D174">
        <v>486</v>
      </c>
      <c r="E174">
        <v>3</v>
      </c>
      <c r="F174">
        <v>500000</v>
      </c>
      <c r="G174">
        <v>2</v>
      </c>
      <c r="H174">
        <v>0</v>
      </c>
      <c r="I174" t="s">
        <v>34</v>
      </c>
    </row>
    <row r="175" spans="1:9" x14ac:dyDescent="0.25">
      <c r="A175" t="s">
        <v>74</v>
      </c>
      <c r="B175" t="s">
        <v>127</v>
      </c>
      <c r="C175">
        <v>35</v>
      </c>
      <c r="D175">
        <v>378</v>
      </c>
      <c r="E175">
        <v>4</v>
      </c>
      <c r="F175">
        <v>540000</v>
      </c>
      <c r="G175">
        <v>1</v>
      </c>
      <c r="H175">
        <v>0</v>
      </c>
      <c r="I175" t="s">
        <v>15</v>
      </c>
    </row>
    <row r="176" spans="1:9" x14ac:dyDescent="0.25">
      <c r="A176" t="s">
        <v>75</v>
      </c>
      <c r="B176" t="s">
        <v>127</v>
      </c>
      <c r="C176">
        <v>65</v>
      </c>
      <c r="D176">
        <v>702</v>
      </c>
      <c r="E176">
        <v>1</v>
      </c>
      <c r="F176">
        <v>460000</v>
      </c>
      <c r="G176">
        <v>8</v>
      </c>
      <c r="H176">
        <v>1</v>
      </c>
      <c r="I176" t="s">
        <v>11</v>
      </c>
    </row>
    <row r="177" spans="1:9" x14ac:dyDescent="0.25">
      <c r="A177" t="s">
        <v>76</v>
      </c>
      <c r="B177" t="s">
        <v>127</v>
      </c>
      <c r="C177">
        <v>55</v>
      </c>
      <c r="D177">
        <v>594</v>
      </c>
      <c r="E177">
        <v>2</v>
      </c>
      <c r="F177">
        <v>470000</v>
      </c>
      <c r="G177">
        <v>4</v>
      </c>
      <c r="H177">
        <v>2</v>
      </c>
      <c r="I177" t="s">
        <v>17</v>
      </c>
    </row>
    <row r="178" spans="1:9" x14ac:dyDescent="0.25">
      <c r="A178" t="s">
        <v>77</v>
      </c>
      <c r="B178" t="s">
        <v>127</v>
      </c>
      <c r="C178">
        <v>70</v>
      </c>
      <c r="D178">
        <v>756</v>
      </c>
      <c r="E178">
        <v>3</v>
      </c>
      <c r="F178">
        <v>460000</v>
      </c>
      <c r="G178">
        <v>12</v>
      </c>
      <c r="H178">
        <v>3</v>
      </c>
      <c r="I178" t="s">
        <v>15</v>
      </c>
    </row>
    <row r="179" spans="1:9" x14ac:dyDescent="0.25">
      <c r="A179" t="s">
        <v>78</v>
      </c>
      <c r="B179" t="s">
        <v>127</v>
      </c>
      <c r="C179">
        <v>58</v>
      </c>
      <c r="D179">
        <v>626</v>
      </c>
      <c r="E179">
        <v>2</v>
      </c>
      <c r="F179">
        <v>450000</v>
      </c>
      <c r="G179">
        <v>7</v>
      </c>
      <c r="H179">
        <v>1</v>
      </c>
      <c r="I179" t="s">
        <v>11</v>
      </c>
    </row>
    <row r="180" spans="1:9" x14ac:dyDescent="0.25">
      <c r="A180" t="s">
        <v>79</v>
      </c>
      <c r="B180" t="s">
        <v>127</v>
      </c>
      <c r="C180">
        <v>40</v>
      </c>
      <c r="D180">
        <v>432</v>
      </c>
      <c r="E180">
        <v>4</v>
      </c>
      <c r="F180">
        <v>510000</v>
      </c>
      <c r="G180">
        <v>2</v>
      </c>
      <c r="H180">
        <v>0</v>
      </c>
      <c r="I180" t="s">
        <v>34</v>
      </c>
    </row>
    <row r="181" spans="1:9" x14ac:dyDescent="0.25">
      <c r="A181" t="s">
        <v>80</v>
      </c>
      <c r="B181" t="s">
        <v>127</v>
      </c>
      <c r="C181">
        <v>45</v>
      </c>
      <c r="D181">
        <v>486</v>
      </c>
      <c r="E181">
        <v>3</v>
      </c>
      <c r="F181">
        <v>500000</v>
      </c>
      <c r="G181">
        <v>3</v>
      </c>
      <c r="H181">
        <v>1</v>
      </c>
      <c r="I181" t="s">
        <v>17</v>
      </c>
    </row>
    <row r="182" spans="1:9" x14ac:dyDescent="0.25">
      <c r="A182" t="s">
        <v>81</v>
      </c>
      <c r="B182" t="s">
        <v>127</v>
      </c>
      <c r="C182">
        <v>75</v>
      </c>
      <c r="D182">
        <v>810</v>
      </c>
      <c r="E182">
        <v>4</v>
      </c>
      <c r="F182">
        <v>430000</v>
      </c>
      <c r="G182">
        <v>10</v>
      </c>
      <c r="H182">
        <v>1</v>
      </c>
      <c r="I182" t="s">
        <v>15</v>
      </c>
    </row>
    <row r="183" spans="1:9" x14ac:dyDescent="0.25">
      <c r="A183" t="s">
        <v>82</v>
      </c>
      <c r="B183" t="s">
        <v>127</v>
      </c>
      <c r="C183">
        <v>80</v>
      </c>
      <c r="D183">
        <v>864</v>
      </c>
      <c r="E183">
        <v>2</v>
      </c>
      <c r="F183">
        <v>420000</v>
      </c>
      <c r="G183">
        <v>15</v>
      </c>
      <c r="H183">
        <v>2</v>
      </c>
      <c r="I183" t="s">
        <v>11</v>
      </c>
    </row>
    <row r="184" spans="1:9" x14ac:dyDescent="0.25">
      <c r="A184" t="s">
        <v>83</v>
      </c>
      <c r="B184" t="s">
        <v>127</v>
      </c>
      <c r="C184">
        <v>25</v>
      </c>
      <c r="D184">
        <v>216</v>
      </c>
      <c r="E184">
        <v>6</v>
      </c>
      <c r="F184">
        <v>610000</v>
      </c>
      <c r="G184">
        <v>0</v>
      </c>
      <c r="H184">
        <v>0</v>
      </c>
      <c r="I184" t="s">
        <v>17</v>
      </c>
    </row>
    <row r="185" spans="1:9" x14ac:dyDescent="0.25">
      <c r="A185" t="s">
        <v>84</v>
      </c>
      <c r="B185" t="s">
        <v>127</v>
      </c>
      <c r="C185">
        <v>90</v>
      </c>
      <c r="D185">
        <v>972</v>
      </c>
      <c r="E185">
        <v>2</v>
      </c>
      <c r="F185">
        <v>400000</v>
      </c>
      <c r="G185">
        <v>14</v>
      </c>
      <c r="H185">
        <v>3</v>
      </c>
      <c r="I185" t="s">
        <v>11</v>
      </c>
    </row>
    <row r="186" spans="1:9" x14ac:dyDescent="0.25">
      <c r="A186" t="s">
        <v>85</v>
      </c>
      <c r="B186" t="s">
        <v>127</v>
      </c>
      <c r="C186">
        <v>85</v>
      </c>
      <c r="D186">
        <v>929</v>
      </c>
      <c r="E186">
        <v>3</v>
      </c>
      <c r="F186">
        <v>410000</v>
      </c>
      <c r="G186">
        <v>10</v>
      </c>
      <c r="H186">
        <v>2</v>
      </c>
      <c r="I186" t="s">
        <v>15</v>
      </c>
    </row>
    <row r="187" spans="1:9" x14ac:dyDescent="0.25">
      <c r="A187" t="s">
        <v>86</v>
      </c>
      <c r="B187" t="s">
        <v>127</v>
      </c>
      <c r="C187">
        <v>43</v>
      </c>
      <c r="D187">
        <v>453</v>
      </c>
      <c r="E187">
        <v>4</v>
      </c>
      <c r="F187">
        <v>510000</v>
      </c>
      <c r="G187">
        <v>3</v>
      </c>
      <c r="H187">
        <v>1</v>
      </c>
      <c r="I187" t="s">
        <v>34</v>
      </c>
    </row>
    <row r="188" spans="1:9" x14ac:dyDescent="0.25">
      <c r="A188" t="s">
        <v>87</v>
      </c>
      <c r="B188" t="s">
        <v>127</v>
      </c>
      <c r="C188">
        <v>50</v>
      </c>
      <c r="D188">
        <v>540</v>
      </c>
      <c r="E188">
        <v>3</v>
      </c>
      <c r="F188">
        <v>490000</v>
      </c>
      <c r="G188">
        <v>5</v>
      </c>
      <c r="H188">
        <v>0</v>
      </c>
      <c r="I188" t="s">
        <v>34</v>
      </c>
    </row>
    <row r="189" spans="1:9" x14ac:dyDescent="0.25">
      <c r="A189" t="s">
        <v>88</v>
      </c>
      <c r="B189" t="s">
        <v>127</v>
      </c>
      <c r="C189">
        <v>65</v>
      </c>
      <c r="D189">
        <v>702</v>
      </c>
      <c r="E189">
        <v>2</v>
      </c>
      <c r="F189">
        <v>470000</v>
      </c>
      <c r="G189">
        <v>8</v>
      </c>
      <c r="H189">
        <v>2</v>
      </c>
      <c r="I189" t="s">
        <v>11</v>
      </c>
    </row>
    <row r="190" spans="1:9" x14ac:dyDescent="0.25">
      <c r="A190" t="s">
        <v>89</v>
      </c>
      <c r="B190" t="s">
        <v>127</v>
      </c>
      <c r="C190">
        <v>40</v>
      </c>
      <c r="D190">
        <v>421</v>
      </c>
      <c r="E190">
        <v>5</v>
      </c>
      <c r="F190">
        <v>560000</v>
      </c>
      <c r="G190">
        <v>2</v>
      </c>
      <c r="H190">
        <v>0</v>
      </c>
      <c r="I190" t="s">
        <v>15</v>
      </c>
    </row>
    <row r="191" spans="1:9" x14ac:dyDescent="0.25">
      <c r="A191" t="s">
        <v>90</v>
      </c>
      <c r="B191" t="s">
        <v>127</v>
      </c>
      <c r="C191">
        <v>75</v>
      </c>
      <c r="D191">
        <v>810</v>
      </c>
      <c r="E191">
        <v>2</v>
      </c>
      <c r="F191">
        <v>430000</v>
      </c>
      <c r="G191">
        <v>10</v>
      </c>
      <c r="H191">
        <v>1</v>
      </c>
      <c r="I191" t="s">
        <v>17</v>
      </c>
    </row>
    <row r="192" spans="1:9" x14ac:dyDescent="0.25">
      <c r="A192" t="s">
        <v>91</v>
      </c>
      <c r="B192" t="s">
        <v>127</v>
      </c>
      <c r="C192">
        <v>57</v>
      </c>
      <c r="D192">
        <v>626</v>
      </c>
      <c r="E192">
        <v>2</v>
      </c>
      <c r="F192">
        <v>440000</v>
      </c>
      <c r="G192">
        <v>6</v>
      </c>
      <c r="H192">
        <v>2</v>
      </c>
      <c r="I192" t="s">
        <v>11</v>
      </c>
    </row>
    <row r="193" spans="1:9" x14ac:dyDescent="0.25">
      <c r="A193" t="s">
        <v>92</v>
      </c>
      <c r="B193" t="s">
        <v>127</v>
      </c>
      <c r="C193">
        <v>39</v>
      </c>
      <c r="D193">
        <v>399</v>
      </c>
      <c r="E193">
        <v>4</v>
      </c>
      <c r="F193">
        <v>550000</v>
      </c>
      <c r="G193">
        <v>1</v>
      </c>
      <c r="H193">
        <v>0</v>
      </c>
      <c r="I193" t="s">
        <v>34</v>
      </c>
    </row>
    <row r="194" spans="1:9" x14ac:dyDescent="0.25">
      <c r="A194" t="s">
        <v>93</v>
      </c>
      <c r="B194" t="s">
        <v>127</v>
      </c>
      <c r="C194">
        <v>64</v>
      </c>
      <c r="D194">
        <v>691</v>
      </c>
      <c r="E194">
        <v>3</v>
      </c>
      <c r="F194">
        <v>470000</v>
      </c>
      <c r="G194">
        <v>9</v>
      </c>
      <c r="H194">
        <v>1</v>
      </c>
      <c r="I194" t="s">
        <v>15</v>
      </c>
    </row>
    <row r="195" spans="1:9" x14ac:dyDescent="0.25">
      <c r="A195" t="s">
        <v>94</v>
      </c>
      <c r="B195" t="s">
        <v>127</v>
      </c>
      <c r="C195">
        <v>45</v>
      </c>
      <c r="D195">
        <v>486</v>
      </c>
      <c r="E195">
        <v>3</v>
      </c>
      <c r="F195">
        <v>490000</v>
      </c>
      <c r="G195">
        <v>4</v>
      </c>
      <c r="H195">
        <v>1</v>
      </c>
      <c r="I195" t="s">
        <v>34</v>
      </c>
    </row>
    <row r="196" spans="1:9" x14ac:dyDescent="0.25">
      <c r="A196" t="s">
        <v>95</v>
      </c>
      <c r="B196" t="s">
        <v>127</v>
      </c>
      <c r="C196">
        <v>32</v>
      </c>
      <c r="D196">
        <v>335</v>
      </c>
      <c r="E196">
        <v>6</v>
      </c>
      <c r="F196">
        <v>560000</v>
      </c>
      <c r="G196">
        <v>0</v>
      </c>
      <c r="H196">
        <v>0</v>
      </c>
      <c r="I196" t="s">
        <v>17</v>
      </c>
    </row>
    <row r="197" spans="1:9" x14ac:dyDescent="0.25">
      <c r="A197" t="s">
        <v>96</v>
      </c>
      <c r="B197" t="s">
        <v>127</v>
      </c>
      <c r="C197">
        <v>73</v>
      </c>
      <c r="D197">
        <v>788</v>
      </c>
      <c r="E197">
        <v>2</v>
      </c>
      <c r="F197">
        <v>420000</v>
      </c>
      <c r="G197">
        <v>11</v>
      </c>
      <c r="H197">
        <v>2</v>
      </c>
      <c r="I197" t="s">
        <v>11</v>
      </c>
    </row>
    <row r="198" spans="1:9" x14ac:dyDescent="0.25">
      <c r="A198" t="s">
        <v>97</v>
      </c>
      <c r="B198" t="s">
        <v>127</v>
      </c>
      <c r="C198">
        <v>58</v>
      </c>
      <c r="D198">
        <v>626</v>
      </c>
      <c r="E198">
        <v>4</v>
      </c>
      <c r="F198">
        <v>450000</v>
      </c>
      <c r="G198">
        <v>7</v>
      </c>
      <c r="H198">
        <v>1</v>
      </c>
      <c r="I198" t="s">
        <v>15</v>
      </c>
    </row>
    <row r="199" spans="1:9" x14ac:dyDescent="0.25">
      <c r="A199" t="s">
        <v>98</v>
      </c>
      <c r="B199" t="s">
        <v>127</v>
      </c>
      <c r="C199">
        <v>35</v>
      </c>
      <c r="D199">
        <v>367</v>
      </c>
      <c r="E199">
        <v>5</v>
      </c>
      <c r="F199">
        <v>540000</v>
      </c>
      <c r="G199">
        <v>1</v>
      </c>
      <c r="H199">
        <v>0</v>
      </c>
      <c r="I199" t="s">
        <v>34</v>
      </c>
    </row>
    <row r="200" spans="1:9" x14ac:dyDescent="0.25">
      <c r="A200" t="s">
        <v>99</v>
      </c>
      <c r="B200" t="s">
        <v>127</v>
      </c>
      <c r="C200">
        <v>66</v>
      </c>
      <c r="D200">
        <v>712</v>
      </c>
      <c r="E200">
        <v>3</v>
      </c>
      <c r="F200">
        <v>460000</v>
      </c>
      <c r="G200">
        <v>8</v>
      </c>
      <c r="H200">
        <v>1</v>
      </c>
      <c r="I200" t="s">
        <v>11</v>
      </c>
    </row>
    <row r="201" spans="1:9" x14ac:dyDescent="0.25">
      <c r="A201" t="s">
        <v>100</v>
      </c>
      <c r="B201" t="s">
        <v>127</v>
      </c>
      <c r="C201">
        <v>41</v>
      </c>
      <c r="D201">
        <v>443</v>
      </c>
      <c r="E201">
        <v>4</v>
      </c>
      <c r="F201">
        <v>510000</v>
      </c>
      <c r="G201">
        <v>2</v>
      </c>
      <c r="H201">
        <v>0</v>
      </c>
      <c r="I201" t="s">
        <v>15</v>
      </c>
    </row>
    <row r="202" spans="1:9" x14ac:dyDescent="0.25">
      <c r="A202" t="s">
        <v>101</v>
      </c>
      <c r="B202" t="s">
        <v>127</v>
      </c>
      <c r="C202">
        <v>55</v>
      </c>
      <c r="D202">
        <v>594</v>
      </c>
      <c r="E202">
        <v>2</v>
      </c>
      <c r="F202">
        <v>470000</v>
      </c>
      <c r="G202">
        <v>5</v>
      </c>
      <c r="H202">
        <v>2</v>
      </c>
      <c r="I202" t="s">
        <v>17</v>
      </c>
    </row>
    <row r="203" spans="1:9" x14ac:dyDescent="0.25">
      <c r="A203" t="s">
        <v>102</v>
      </c>
      <c r="B203" t="s">
        <v>127</v>
      </c>
      <c r="C203">
        <v>48</v>
      </c>
      <c r="D203">
        <v>529</v>
      </c>
      <c r="E203">
        <v>1</v>
      </c>
      <c r="F203">
        <v>460000</v>
      </c>
      <c r="G203">
        <v>6</v>
      </c>
      <c r="H203">
        <v>1</v>
      </c>
      <c r="I203" t="s">
        <v>34</v>
      </c>
    </row>
    <row r="204" spans="1:9" x14ac:dyDescent="0.25">
      <c r="A204" t="s">
        <v>103</v>
      </c>
      <c r="B204" t="s">
        <v>127</v>
      </c>
      <c r="C204">
        <v>60</v>
      </c>
      <c r="D204">
        <v>670</v>
      </c>
      <c r="E204">
        <v>1</v>
      </c>
      <c r="F204">
        <v>450000</v>
      </c>
      <c r="G204">
        <v>10</v>
      </c>
      <c r="H204">
        <v>3</v>
      </c>
      <c r="I204" t="s">
        <v>15</v>
      </c>
    </row>
    <row r="205" spans="1:9" x14ac:dyDescent="0.25">
      <c r="A205" t="s">
        <v>104</v>
      </c>
      <c r="B205" t="s">
        <v>127</v>
      </c>
      <c r="C205">
        <v>29</v>
      </c>
      <c r="D205">
        <v>313</v>
      </c>
      <c r="E205">
        <v>6</v>
      </c>
      <c r="F205">
        <v>610000</v>
      </c>
      <c r="G205">
        <v>0</v>
      </c>
      <c r="H205">
        <v>0</v>
      </c>
      <c r="I205" t="s">
        <v>17</v>
      </c>
    </row>
    <row r="206" spans="1:9" x14ac:dyDescent="0.25">
      <c r="A206" t="s">
        <v>105</v>
      </c>
      <c r="B206" t="s">
        <v>127</v>
      </c>
      <c r="C206">
        <v>74</v>
      </c>
      <c r="D206">
        <v>799</v>
      </c>
      <c r="E206">
        <v>3</v>
      </c>
      <c r="F206">
        <v>430000</v>
      </c>
      <c r="G206">
        <v>9</v>
      </c>
      <c r="H206">
        <v>1</v>
      </c>
      <c r="I206" t="s">
        <v>11</v>
      </c>
    </row>
    <row r="207" spans="1:9" x14ac:dyDescent="0.25">
      <c r="A207" t="s">
        <v>106</v>
      </c>
      <c r="B207" t="s">
        <v>127</v>
      </c>
      <c r="C207">
        <v>41</v>
      </c>
      <c r="D207">
        <v>443</v>
      </c>
      <c r="E207">
        <v>5</v>
      </c>
      <c r="F207">
        <v>490000</v>
      </c>
      <c r="G207">
        <v>3</v>
      </c>
      <c r="H207">
        <v>1</v>
      </c>
      <c r="I207" t="s">
        <v>15</v>
      </c>
    </row>
    <row r="208" spans="1:9" x14ac:dyDescent="0.25">
      <c r="A208" t="s">
        <v>107</v>
      </c>
      <c r="B208" t="s">
        <v>127</v>
      </c>
      <c r="C208">
        <v>50</v>
      </c>
      <c r="D208">
        <v>540</v>
      </c>
      <c r="E208">
        <v>2</v>
      </c>
      <c r="F208">
        <v>480000</v>
      </c>
      <c r="G208">
        <v>2</v>
      </c>
      <c r="H208">
        <v>2</v>
      </c>
      <c r="I208" t="s">
        <v>11</v>
      </c>
    </row>
    <row r="209" spans="1:9" x14ac:dyDescent="0.25">
      <c r="A209" t="s">
        <v>108</v>
      </c>
      <c r="B209" t="s">
        <v>127</v>
      </c>
      <c r="C209">
        <v>65</v>
      </c>
      <c r="D209">
        <v>702</v>
      </c>
      <c r="E209">
        <v>3</v>
      </c>
      <c r="F209">
        <v>470000</v>
      </c>
      <c r="G209">
        <v>8</v>
      </c>
      <c r="H209">
        <v>1</v>
      </c>
      <c r="I209" t="s">
        <v>17</v>
      </c>
    </row>
    <row r="210" spans="1:9" x14ac:dyDescent="0.25">
      <c r="A210" t="s">
        <v>109</v>
      </c>
      <c r="B210" t="s">
        <v>127</v>
      </c>
      <c r="C210">
        <v>55</v>
      </c>
      <c r="D210">
        <v>594</v>
      </c>
      <c r="E210">
        <v>4</v>
      </c>
      <c r="F210">
        <v>460000</v>
      </c>
      <c r="G210">
        <v>4</v>
      </c>
      <c r="H210">
        <v>0</v>
      </c>
      <c r="I210" t="s">
        <v>15</v>
      </c>
    </row>
    <row r="211" spans="1:9" x14ac:dyDescent="0.25">
      <c r="A211" t="s">
        <v>110</v>
      </c>
      <c r="B211" t="s">
        <v>127</v>
      </c>
      <c r="C211">
        <v>72</v>
      </c>
      <c r="D211">
        <v>777</v>
      </c>
      <c r="E211">
        <v>3</v>
      </c>
      <c r="F211">
        <v>430000</v>
      </c>
      <c r="G211">
        <v>11</v>
      </c>
      <c r="H211">
        <v>2</v>
      </c>
      <c r="I211" t="s">
        <v>34</v>
      </c>
    </row>
    <row r="212" spans="1:9" x14ac:dyDescent="0.25">
      <c r="A212" t="s">
        <v>111</v>
      </c>
      <c r="B212" t="s">
        <v>127</v>
      </c>
      <c r="C212">
        <v>60</v>
      </c>
      <c r="D212">
        <v>648</v>
      </c>
      <c r="E212">
        <v>2</v>
      </c>
      <c r="F212">
        <v>440000</v>
      </c>
      <c r="G212">
        <v>5</v>
      </c>
      <c r="H212">
        <v>1</v>
      </c>
      <c r="I212" t="s">
        <v>11</v>
      </c>
    </row>
    <row r="213" spans="1:9" x14ac:dyDescent="0.25">
      <c r="A213" t="s">
        <v>112</v>
      </c>
      <c r="B213" t="s">
        <v>127</v>
      </c>
      <c r="C213">
        <v>39</v>
      </c>
      <c r="D213">
        <v>421</v>
      </c>
      <c r="E213">
        <v>5</v>
      </c>
      <c r="F213">
        <v>550000</v>
      </c>
      <c r="G213">
        <v>1</v>
      </c>
      <c r="H213">
        <v>0</v>
      </c>
      <c r="I213" t="s">
        <v>17</v>
      </c>
    </row>
    <row r="214" spans="1:9" x14ac:dyDescent="0.25">
      <c r="A214" t="s">
        <v>113</v>
      </c>
      <c r="B214" t="s">
        <v>127</v>
      </c>
      <c r="C214">
        <v>80</v>
      </c>
      <c r="D214">
        <v>864</v>
      </c>
      <c r="E214">
        <v>1</v>
      </c>
      <c r="F214">
        <v>420000</v>
      </c>
      <c r="G214">
        <v>15</v>
      </c>
      <c r="H214">
        <v>2</v>
      </c>
      <c r="I214" t="s">
        <v>15</v>
      </c>
    </row>
    <row r="215" spans="1:9" x14ac:dyDescent="0.25">
      <c r="A215" t="s">
        <v>114</v>
      </c>
      <c r="B215" t="s">
        <v>127</v>
      </c>
      <c r="C215">
        <v>44</v>
      </c>
      <c r="D215">
        <v>475</v>
      </c>
      <c r="E215">
        <v>3</v>
      </c>
      <c r="F215">
        <v>490000</v>
      </c>
      <c r="G215">
        <v>3</v>
      </c>
      <c r="H215">
        <v>1</v>
      </c>
      <c r="I215" t="s">
        <v>34</v>
      </c>
    </row>
    <row r="216" spans="1:9" x14ac:dyDescent="0.25">
      <c r="A216" t="s">
        <v>115</v>
      </c>
      <c r="B216" t="s">
        <v>127</v>
      </c>
      <c r="C216">
        <v>52</v>
      </c>
      <c r="D216">
        <v>561</v>
      </c>
      <c r="E216">
        <v>2</v>
      </c>
      <c r="F216">
        <v>480000</v>
      </c>
      <c r="G216">
        <v>2</v>
      </c>
      <c r="H216">
        <v>2</v>
      </c>
      <c r="I216" t="s">
        <v>11</v>
      </c>
    </row>
    <row r="217" spans="1:9" x14ac:dyDescent="0.25">
      <c r="A217" t="s">
        <v>116</v>
      </c>
      <c r="B217" t="s">
        <v>127</v>
      </c>
      <c r="C217">
        <v>63</v>
      </c>
      <c r="D217">
        <v>680</v>
      </c>
      <c r="E217">
        <v>5</v>
      </c>
      <c r="F217">
        <v>470000</v>
      </c>
      <c r="G217">
        <v>8</v>
      </c>
      <c r="H217">
        <v>1</v>
      </c>
      <c r="I217" t="s">
        <v>17</v>
      </c>
    </row>
    <row r="218" spans="1:9" x14ac:dyDescent="0.25">
      <c r="A218" t="s">
        <v>117</v>
      </c>
      <c r="B218" t="s">
        <v>127</v>
      </c>
      <c r="C218">
        <v>47</v>
      </c>
      <c r="D218">
        <v>507</v>
      </c>
      <c r="E218">
        <v>4</v>
      </c>
      <c r="F218">
        <v>460000</v>
      </c>
      <c r="G218">
        <v>4</v>
      </c>
      <c r="H218">
        <v>0</v>
      </c>
      <c r="I218" t="s">
        <v>15</v>
      </c>
    </row>
    <row r="219" spans="1:9" x14ac:dyDescent="0.25">
      <c r="A219" t="s">
        <v>118</v>
      </c>
      <c r="B219" t="s">
        <v>127</v>
      </c>
      <c r="C219">
        <v>71</v>
      </c>
      <c r="D219">
        <v>767</v>
      </c>
      <c r="E219">
        <v>2</v>
      </c>
      <c r="F219">
        <v>430000</v>
      </c>
      <c r="G219">
        <v>11</v>
      </c>
      <c r="H219">
        <v>2</v>
      </c>
      <c r="I219" t="s">
        <v>34</v>
      </c>
    </row>
    <row r="220" spans="1:9" x14ac:dyDescent="0.25">
      <c r="A220" t="s">
        <v>119</v>
      </c>
      <c r="B220" t="s">
        <v>127</v>
      </c>
      <c r="C220">
        <v>68</v>
      </c>
      <c r="D220">
        <v>740</v>
      </c>
      <c r="E220">
        <v>3</v>
      </c>
      <c r="F220">
        <v>440000</v>
      </c>
      <c r="G220">
        <v>5</v>
      </c>
      <c r="H220">
        <v>1</v>
      </c>
      <c r="I220" t="s">
        <v>11</v>
      </c>
    </row>
    <row r="221" spans="1:9" x14ac:dyDescent="0.25">
      <c r="A221" t="s">
        <v>120</v>
      </c>
      <c r="B221" t="s">
        <v>127</v>
      </c>
      <c r="C221">
        <v>34</v>
      </c>
      <c r="D221">
        <v>367</v>
      </c>
      <c r="E221">
        <v>5</v>
      </c>
      <c r="F221">
        <v>550000</v>
      </c>
      <c r="G221">
        <v>1</v>
      </c>
      <c r="H221">
        <v>0</v>
      </c>
      <c r="I221" t="s">
        <v>17</v>
      </c>
    </row>
    <row r="222" spans="1:9" x14ac:dyDescent="0.25">
      <c r="A222" t="s">
        <v>121</v>
      </c>
      <c r="B222" t="s">
        <v>127</v>
      </c>
      <c r="C222">
        <v>78</v>
      </c>
      <c r="D222">
        <v>842</v>
      </c>
      <c r="E222">
        <v>1</v>
      </c>
      <c r="F222">
        <v>420000</v>
      </c>
      <c r="G222">
        <v>15</v>
      </c>
      <c r="H222">
        <v>2</v>
      </c>
      <c r="I222" t="s">
        <v>15</v>
      </c>
    </row>
    <row r="223" spans="1:9" x14ac:dyDescent="0.25">
      <c r="A223" t="s">
        <v>122</v>
      </c>
      <c r="B223" t="s">
        <v>127</v>
      </c>
      <c r="C223">
        <v>50</v>
      </c>
      <c r="D223">
        <v>540</v>
      </c>
      <c r="E223">
        <v>3</v>
      </c>
      <c r="F223">
        <v>490000</v>
      </c>
      <c r="G223">
        <v>3</v>
      </c>
      <c r="H223">
        <v>1</v>
      </c>
      <c r="I223" t="s">
        <v>11</v>
      </c>
    </row>
    <row r="224" spans="1:9" x14ac:dyDescent="0.25">
      <c r="A224" t="s">
        <v>123</v>
      </c>
      <c r="B224" t="s">
        <v>127</v>
      </c>
      <c r="C224">
        <v>46</v>
      </c>
      <c r="D224">
        <v>495</v>
      </c>
      <c r="E224">
        <v>3</v>
      </c>
      <c r="F224">
        <v>500000</v>
      </c>
      <c r="G224">
        <v>2</v>
      </c>
      <c r="H224">
        <v>0</v>
      </c>
      <c r="I224" t="s">
        <v>34</v>
      </c>
    </row>
    <row r="225" spans="1:9" x14ac:dyDescent="0.25">
      <c r="A225" t="s">
        <v>124</v>
      </c>
      <c r="B225" t="s">
        <v>127</v>
      </c>
      <c r="C225">
        <v>36</v>
      </c>
      <c r="D225">
        <v>388</v>
      </c>
      <c r="E225">
        <v>4</v>
      </c>
      <c r="F225">
        <v>540000</v>
      </c>
      <c r="G225">
        <v>1</v>
      </c>
      <c r="H225">
        <v>0</v>
      </c>
      <c r="I225" t="s">
        <v>15</v>
      </c>
    </row>
    <row r="226" spans="1:9" x14ac:dyDescent="0.25">
      <c r="A226" t="s">
        <v>125</v>
      </c>
      <c r="B226" t="s">
        <v>127</v>
      </c>
      <c r="C226">
        <v>75</v>
      </c>
      <c r="D226">
        <v>810</v>
      </c>
      <c r="E226">
        <v>4</v>
      </c>
      <c r="F226">
        <v>430000</v>
      </c>
      <c r="G226">
        <v>10</v>
      </c>
      <c r="H226">
        <v>1</v>
      </c>
      <c r="I226" t="s">
        <v>11</v>
      </c>
    </row>
    <row r="227" spans="1:9" x14ac:dyDescent="0.25">
      <c r="A227" t="s">
        <v>126</v>
      </c>
      <c r="B227" t="s">
        <v>127</v>
      </c>
      <c r="C227">
        <v>58</v>
      </c>
      <c r="D227">
        <v>626</v>
      </c>
      <c r="E227">
        <v>2</v>
      </c>
      <c r="F227">
        <v>440000</v>
      </c>
      <c r="G227">
        <v>6</v>
      </c>
      <c r="H227">
        <v>2</v>
      </c>
      <c r="I227" t="s">
        <v>17</v>
      </c>
    </row>
    <row r="228" spans="1:9" x14ac:dyDescent="0.25">
      <c r="A228" t="s">
        <v>9</v>
      </c>
      <c r="B228" t="s">
        <v>144</v>
      </c>
      <c r="C228">
        <v>42</v>
      </c>
      <c r="D228">
        <v>570</v>
      </c>
      <c r="E228">
        <v>1</v>
      </c>
      <c r="F228">
        <v>550000</v>
      </c>
      <c r="G228">
        <v>6</v>
      </c>
      <c r="H228">
        <v>3</v>
      </c>
      <c r="I228" t="s">
        <v>11</v>
      </c>
    </row>
    <row r="229" spans="1:9" x14ac:dyDescent="0.25">
      <c r="A229" t="s">
        <v>12</v>
      </c>
      <c r="B229" t="s">
        <v>144</v>
      </c>
      <c r="C229">
        <v>44</v>
      </c>
      <c r="D229">
        <v>510</v>
      </c>
      <c r="E229">
        <v>4</v>
      </c>
      <c r="F229">
        <v>540000</v>
      </c>
      <c r="G229">
        <v>4</v>
      </c>
      <c r="H229">
        <v>2</v>
      </c>
      <c r="I229" t="s">
        <v>11</v>
      </c>
    </row>
    <row r="230" spans="1:9" x14ac:dyDescent="0.25">
      <c r="A230" t="s">
        <v>13</v>
      </c>
      <c r="B230" t="s">
        <v>144</v>
      </c>
      <c r="C230">
        <v>40</v>
      </c>
      <c r="D230">
        <v>459</v>
      </c>
      <c r="E230">
        <v>5</v>
      </c>
      <c r="F230">
        <v>550000</v>
      </c>
      <c r="G230">
        <v>3</v>
      </c>
      <c r="H230">
        <v>1</v>
      </c>
      <c r="I230" t="s">
        <v>11</v>
      </c>
    </row>
    <row r="231" spans="1:9" x14ac:dyDescent="0.25">
      <c r="A231" t="s">
        <v>14</v>
      </c>
      <c r="B231" t="s">
        <v>144</v>
      </c>
      <c r="C231">
        <v>50</v>
      </c>
      <c r="D231">
        <v>573</v>
      </c>
      <c r="E231">
        <v>4</v>
      </c>
      <c r="F231">
        <v>510000</v>
      </c>
      <c r="G231">
        <v>5</v>
      </c>
      <c r="H231">
        <v>1</v>
      </c>
      <c r="I231" t="s">
        <v>15</v>
      </c>
    </row>
    <row r="232" spans="1:9" x14ac:dyDescent="0.25">
      <c r="A232" t="s">
        <v>16</v>
      </c>
      <c r="B232" t="s">
        <v>144</v>
      </c>
      <c r="C232">
        <v>52</v>
      </c>
      <c r="D232">
        <v>663</v>
      </c>
      <c r="E232">
        <v>2</v>
      </c>
      <c r="F232">
        <v>500000</v>
      </c>
      <c r="G232">
        <v>7</v>
      </c>
      <c r="H232">
        <v>3</v>
      </c>
      <c r="I232" t="s">
        <v>17</v>
      </c>
    </row>
    <row r="233" spans="1:9" x14ac:dyDescent="0.25">
      <c r="A233" t="s">
        <v>18</v>
      </c>
      <c r="B233" t="s">
        <v>144</v>
      </c>
      <c r="C233">
        <v>32</v>
      </c>
      <c r="D233">
        <v>370</v>
      </c>
      <c r="E233">
        <v>6</v>
      </c>
      <c r="F233">
        <v>580000</v>
      </c>
      <c r="G233">
        <v>1</v>
      </c>
      <c r="H233">
        <v>0</v>
      </c>
      <c r="I233" t="s">
        <v>17</v>
      </c>
    </row>
    <row r="234" spans="1:9" x14ac:dyDescent="0.25">
      <c r="A234" t="s">
        <v>19</v>
      </c>
      <c r="B234" t="s">
        <v>144</v>
      </c>
      <c r="C234">
        <v>58</v>
      </c>
      <c r="D234">
        <v>738</v>
      </c>
      <c r="E234">
        <v>3</v>
      </c>
      <c r="F234">
        <v>490000</v>
      </c>
      <c r="G234">
        <v>8</v>
      </c>
      <c r="H234">
        <v>2</v>
      </c>
      <c r="I234" t="s">
        <v>11</v>
      </c>
    </row>
    <row r="235" spans="1:9" x14ac:dyDescent="0.25">
      <c r="A235" t="s">
        <v>20</v>
      </c>
      <c r="B235" t="s">
        <v>144</v>
      </c>
      <c r="C235">
        <v>62</v>
      </c>
      <c r="D235">
        <v>791</v>
      </c>
      <c r="E235">
        <v>2</v>
      </c>
      <c r="F235">
        <v>470000</v>
      </c>
      <c r="G235">
        <v>9</v>
      </c>
      <c r="H235">
        <v>2</v>
      </c>
      <c r="I235" t="s">
        <v>15</v>
      </c>
    </row>
    <row r="236" spans="1:9" x14ac:dyDescent="0.25">
      <c r="A236" t="s">
        <v>21</v>
      </c>
      <c r="B236" t="s">
        <v>144</v>
      </c>
      <c r="C236">
        <v>36</v>
      </c>
      <c r="D236">
        <v>422</v>
      </c>
      <c r="E236">
        <v>6</v>
      </c>
      <c r="F236">
        <v>590000</v>
      </c>
      <c r="G236">
        <v>1</v>
      </c>
      <c r="H236">
        <v>0</v>
      </c>
      <c r="I236" t="s">
        <v>17</v>
      </c>
    </row>
    <row r="237" spans="1:9" x14ac:dyDescent="0.25">
      <c r="A237" t="s">
        <v>22</v>
      </c>
      <c r="B237" t="s">
        <v>144</v>
      </c>
      <c r="C237">
        <v>72</v>
      </c>
      <c r="D237">
        <v>891</v>
      </c>
      <c r="E237">
        <v>4</v>
      </c>
      <c r="F237">
        <v>460000</v>
      </c>
      <c r="G237">
        <v>12</v>
      </c>
      <c r="H237">
        <v>1</v>
      </c>
      <c r="I237" t="s">
        <v>11</v>
      </c>
    </row>
    <row r="238" spans="1:9" x14ac:dyDescent="0.25">
      <c r="A238" t="s">
        <v>23</v>
      </c>
      <c r="B238" t="s">
        <v>144</v>
      </c>
      <c r="C238">
        <v>82</v>
      </c>
      <c r="D238">
        <v>1020</v>
      </c>
      <c r="E238">
        <v>2</v>
      </c>
      <c r="F238">
        <v>440000</v>
      </c>
      <c r="G238">
        <v>15</v>
      </c>
      <c r="H238">
        <v>2</v>
      </c>
      <c r="I238" t="s">
        <v>15</v>
      </c>
    </row>
    <row r="239" spans="1:9" x14ac:dyDescent="0.25">
      <c r="A239" t="s">
        <v>24</v>
      </c>
      <c r="B239" t="s">
        <v>144</v>
      </c>
      <c r="C239">
        <v>27</v>
      </c>
      <c r="D239">
        <v>254</v>
      </c>
      <c r="E239">
        <v>6</v>
      </c>
      <c r="F239">
        <v>620000</v>
      </c>
      <c r="G239">
        <v>0</v>
      </c>
      <c r="H239">
        <v>0</v>
      </c>
      <c r="I239" t="s">
        <v>17</v>
      </c>
    </row>
    <row r="240" spans="1:9" x14ac:dyDescent="0.25">
      <c r="A240" t="s">
        <v>25</v>
      </c>
      <c r="B240" t="s">
        <v>144</v>
      </c>
      <c r="C240">
        <v>88</v>
      </c>
      <c r="D240">
        <v>1084</v>
      </c>
      <c r="E240">
        <v>1</v>
      </c>
      <c r="F240">
        <v>410000</v>
      </c>
      <c r="G240">
        <v>14</v>
      </c>
      <c r="H240">
        <v>3</v>
      </c>
      <c r="I240" t="s">
        <v>11</v>
      </c>
    </row>
    <row r="241" spans="1:9" x14ac:dyDescent="0.25">
      <c r="A241" t="s">
        <v>26</v>
      </c>
      <c r="B241" t="s">
        <v>144</v>
      </c>
      <c r="C241">
        <v>68</v>
      </c>
      <c r="D241">
        <v>828</v>
      </c>
      <c r="E241">
        <v>4</v>
      </c>
      <c r="F241">
        <v>470000</v>
      </c>
      <c r="G241">
        <v>6</v>
      </c>
      <c r="H241">
        <v>1</v>
      </c>
      <c r="I241" t="s">
        <v>15</v>
      </c>
    </row>
    <row r="242" spans="1:9" x14ac:dyDescent="0.25">
      <c r="A242" t="s">
        <v>27</v>
      </c>
      <c r="B242" t="s">
        <v>144</v>
      </c>
      <c r="C242">
        <v>74</v>
      </c>
      <c r="D242">
        <v>917</v>
      </c>
      <c r="E242">
        <v>4</v>
      </c>
      <c r="F242">
        <v>440000</v>
      </c>
      <c r="G242">
        <v>10</v>
      </c>
      <c r="H242">
        <v>2</v>
      </c>
      <c r="I242" t="s">
        <v>17</v>
      </c>
    </row>
    <row r="243" spans="1:9" x14ac:dyDescent="0.25">
      <c r="A243" t="s">
        <v>28</v>
      </c>
      <c r="B243" t="s">
        <v>144</v>
      </c>
      <c r="C243">
        <v>52</v>
      </c>
      <c r="D243">
        <v>592</v>
      </c>
      <c r="E243">
        <v>5</v>
      </c>
      <c r="F243">
        <v>500000</v>
      </c>
      <c r="G243">
        <v>6</v>
      </c>
      <c r="H243">
        <v>1</v>
      </c>
      <c r="I243" t="s">
        <v>11</v>
      </c>
    </row>
    <row r="244" spans="1:9" x14ac:dyDescent="0.25">
      <c r="A244" t="s">
        <v>29</v>
      </c>
      <c r="B244" t="s">
        <v>144</v>
      </c>
      <c r="C244">
        <v>42</v>
      </c>
      <c r="D244">
        <v>472</v>
      </c>
      <c r="E244">
        <v>5</v>
      </c>
      <c r="F244">
        <v>520000</v>
      </c>
      <c r="G244">
        <v>2</v>
      </c>
      <c r="H244">
        <v>0</v>
      </c>
      <c r="I244" t="s">
        <v>15</v>
      </c>
    </row>
    <row r="245" spans="1:9" x14ac:dyDescent="0.25">
      <c r="A245" t="s">
        <v>30</v>
      </c>
      <c r="B245" t="s">
        <v>144</v>
      </c>
      <c r="C245">
        <v>50</v>
      </c>
      <c r="D245">
        <v>566</v>
      </c>
      <c r="E245">
        <v>3</v>
      </c>
      <c r="F245">
        <v>490000</v>
      </c>
      <c r="G245">
        <v>8</v>
      </c>
      <c r="H245">
        <v>1</v>
      </c>
      <c r="I245" t="s">
        <v>17</v>
      </c>
    </row>
    <row r="246" spans="1:9" x14ac:dyDescent="0.25">
      <c r="A246" t="s">
        <v>31</v>
      </c>
      <c r="B246" t="s">
        <v>144</v>
      </c>
      <c r="C246">
        <v>32</v>
      </c>
      <c r="D246">
        <v>406</v>
      </c>
      <c r="E246">
        <v>6</v>
      </c>
      <c r="F246">
        <v>560000</v>
      </c>
      <c r="G246">
        <v>0</v>
      </c>
      <c r="H246">
        <v>0</v>
      </c>
      <c r="I246" t="s">
        <v>11</v>
      </c>
    </row>
    <row r="247" spans="1:9" x14ac:dyDescent="0.25">
      <c r="A247" t="s">
        <v>32</v>
      </c>
      <c r="B247" t="s">
        <v>144</v>
      </c>
      <c r="C247">
        <v>68</v>
      </c>
      <c r="D247">
        <v>764</v>
      </c>
      <c r="E247">
        <v>2</v>
      </c>
      <c r="F247">
        <v>470000</v>
      </c>
      <c r="G247">
        <v>7</v>
      </c>
      <c r="H247">
        <v>3</v>
      </c>
      <c r="I247" t="s">
        <v>15</v>
      </c>
    </row>
    <row r="248" spans="1:9" x14ac:dyDescent="0.25">
      <c r="A248" t="s">
        <v>33</v>
      </c>
      <c r="B248" t="s">
        <v>144</v>
      </c>
      <c r="C248">
        <v>47</v>
      </c>
      <c r="D248">
        <v>573</v>
      </c>
      <c r="E248">
        <v>5</v>
      </c>
      <c r="F248">
        <v>510000</v>
      </c>
      <c r="G248">
        <v>4</v>
      </c>
      <c r="H248">
        <v>1</v>
      </c>
      <c r="I248" t="s">
        <v>34</v>
      </c>
    </row>
    <row r="249" spans="1:9" x14ac:dyDescent="0.25">
      <c r="A249" t="s">
        <v>35</v>
      </c>
      <c r="B249" t="s">
        <v>144</v>
      </c>
      <c r="C249">
        <v>52</v>
      </c>
      <c r="D249">
        <v>588</v>
      </c>
      <c r="E249">
        <v>2</v>
      </c>
      <c r="F249">
        <v>500000</v>
      </c>
      <c r="G249">
        <v>3</v>
      </c>
      <c r="H249">
        <v>0</v>
      </c>
      <c r="I249" t="s">
        <v>34</v>
      </c>
    </row>
    <row r="250" spans="1:9" x14ac:dyDescent="0.25">
      <c r="A250" t="s">
        <v>36</v>
      </c>
      <c r="B250" t="s">
        <v>144</v>
      </c>
      <c r="C250">
        <v>60</v>
      </c>
      <c r="D250">
        <v>651</v>
      </c>
      <c r="E250">
        <v>3</v>
      </c>
      <c r="F250">
        <v>480000</v>
      </c>
      <c r="G250">
        <v>5</v>
      </c>
      <c r="H250">
        <v>2</v>
      </c>
      <c r="I250" t="s">
        <v>11</v>
      </c>
    </row>
    <row r="251" spans="1:9" x14ac:dyDescent="0.25">
      <c r="A251" t="s">
        <v>37</v>
      </c>
      <c r="B251" t="s">
        <v>144</v>
      </c>
      <c r="C251">
        <v>64</v>
      </c>
      <c r="D251">
        <v>764</v>
      </c>
      <c r="E251">
        <v>4</v>
      </c>
      <c r="F251">
        <v>470000</v>
      </c>
      <c r="G251">
        <v>6</v>
      </c>
      <c r="H251">
        <v>1</v>
      </c>
      <c r="I251" t="s">
        <v>15</v>
      </c>
    </row>
    <row r="252" spans="1:9" x14ac:dyDescent="0.25">
      <c r="A252" t="s">
        <v>38</v>
      </c>
      <c r="B252" t="s">
        <v>144</v>
      </c>
      <c r="C252">
        <v>38</v>
      </c>
      <c r="D252">
        <v>398</v>
      </c>
      <c r="E252">
        <v>5</v>
      </c>
      <c r="F252">
        <v>540000</v>
      </c>
      <c r="G252">
        <v>1</v>
      </c>
      <c r="H252">
        <v>0</v>
      </c>
      <c r="I252" t="s">
        <v>17</v>
      </c>
    </row>
    <row r="253" spans="1:9" x14ac:dyDescent="0.25">
      <c r="A253" t="s">
        <v>39</v>
      </c>
      <c r="B253" t="s">
        <v>144</v>
      </c>
      <c r="C253">
        <v>74</v>
      </c>
      <c r="D253">
        <v>826</v>
      </c>
      <c r="E253">
        <v>2</v>
      </c>
      <c r="F253">
        <v>470000</v>
      </c>
      <c r="G253">
        <v>12</v>
      </c>
      <c r="H253">
        <v>3</v>
      </c>
      <c r="I253" t="s">
        <v>11</v>
      </c>
    </row>
    <row r="254" spans="1:9" x14ac:dyDescent="0.25">
      <c r="A254" t="s">
        <v>40</v>
      </c>
      <c r="B254" t="s">
        <v>144</v>
      </c>
      <c r="C254">
        <v>82</v>
      </c>
      <c r="D254">
        <v>1020</v>
      </c>
      <c r="E254">
        <v>2</v>
      </c>
      <c r="F254">
        <v>460000</v>
      </c>
      <c r="G254">
        <v>15</v>
      </c>
      <c r="H254">
        <v>2</v>
      </c>
      <c r="I254" t="s">
        <v>15</v>
      </c>
    </row>
    <row r="255" spans="1:9" x14ac:dyDescent="0.25">
      <c r="A255" t="s">
        <v>41</v>
      </c>
      <c r="B255" t="s">
        <v>144</v>
      </c>
      <c r="C255">
        <v>27</v>
      </c>
      <c r="D255">
        <v>259</v>
      </c>
      <c r="E255">
        <v>6</v>
      </c>
      <c r="F255">
        <v>620000</v>
      </c>
      <c r="G255">
        <v>0</v>
      </c>
      <c r="H255">
        <v>0</v>
      </c>
      <c r="I255" t="s">
        <v>17</v>
      </c>
    </row>
    <row r="256" spans="1:9" x14ac:dyDescent="0.25">
      <c r="A256" t="s">
        <v>42</v>
      </c>
      <c r="B256" t="s">
        <v>144</v>
      </c>
      <c r="C256">
        <v>94</v>
      </c>
      <c r="D256">
        <v>1143</v>
      </c>
      <c r="E256">
        <v>3</v>
      </c>
      <c r="F256">
        <v>400000</v>
      </c>
      <c r="G256">
        <v>14</v>
      </c>
      <c r="H256">
        <v>3</v>
      </c>
      <c r="I256" t="s">
        <v>11</v>
      </c>
    </row>
    <row r="257" spans="1:9" x14ac:dyDescent="0.25">
      <c r="A257" t="s">
        <v>43</v>
      </c>
      <c r="B257" t="s">
        <v>144</v>
      </c>
      <c r="C257">
        <v>90</v>
      </c>
      <c r="D257">
        <v>1020</v>
      </c>
      <c r="E257">
        <v>4</v>
      </c>
      <c r="F257">
        <v>410000</v>
      </c>
      <c r="G257">
        <v>10</v>
      </c>
      <c r="H257">
        <v>2</v>
      </c>
      <c r="I257" t="s">
        <v>15</v>
      </c>
    </row>
    <row r="258" spans="1:9" x14ac:dyDescent="0.25">
      <c r="A258" t="s">
        <v>44</v>
      </c>
      <c r="B258" t="s">
        <v>144</v>
      </c>
      <c r="C258">
        <v>45</v>
      </c>
      <c r="D258">
        <v>534</v>
      </c>
      <c r="E258">
        <v>5</v>
      </c>
      <c r="F258">
        <v>520000</v>
      </c>
      <c r="G258">
        <v>3</v>
      </c>
      <c r="H258">
        <v>1</v>
      </c>
      <c r="I258" t="s">
        <v>34</v>
      </c>
    </row>
    <row r="259" spans="1:9" x14ac:dyDescent="0.25">
      <c r="A259" t="s">
        <v>45</v>
      </c>
      <c r="B259" t="s">
        <v>144</v>
      </c>
      <c r="C259">
        <v>52</v>
      </c>
      <c r="D259">
        <v>588</v>
      </c>
      <c r="E259">
        <v>4</v>
      </c>
      <c r="F259">
        <v>500000</v>
      </c>
      <c r="G259">
        <v>5</v>
      </c>
      <c r="H259">
        <v>0</v>
      </c>
      <c r="I259" t="s">
        <v>11</v>
      </c>
    </row>
    <row r="260" spans="1:9" x14ac:dyDescent="0.25">
      <c r="A260" t="s">
        <v>46</v>
      </c>
      <c r="B260" t="s">
        <v>144</v>
      </c>
      <c r="C260">
        <v>68</v>
      </c>
      <c r="D260">
        <v>828</v>
      </c>
      <c r="E260">
        <v>3</v>
      </c>
      <c r="F260">
        <v>480000</v>
      </c>
      <c r="G260">
        <v>8</v>
      </c>
      <c r="H260">
        <v>2</v>
      </c>
      <c r="I260" t="s">
        <v>11</v>
      </c>
    </row>
    <row r="261" spans="1:9" x14ac:dyDescent="0.25">
      <c r="A261" t="s">
        <v>47</v>
      </c>
      <c r="B261" t="s">
        <v>144</v>
      </c>
      <c r="C261">
        <v>42</v>
      </c>
      <c r="D261">
        <v>496</v>
      </c>
      <c r="E261">
        <v>6</v>
      </c>
      <c r="F261">
        <v>570000</v>
      </c>
      <c r="G261">
        <v>2</v>
      </c>
      <c r="H261">
        <v>0</v>
      </c>
      <c r="I261" t="s">
        <v>15</v>
      </c>
    </row>
    <row r="262" spans="1:9" x14ac:dyDescent="0.25">
      <c r="A262" t="s">
        <v>48</v>
      </c>
      <c r="B262" t="s">
        <v>144</v>
      </c>
      <c r="C262">
        <v>80</v>
      </c>
      <c r="D262">
        <v>885</v>
      </c>
      <c r="E262">
        <v>3</v>
      </c>
      <c r="F262">
        <v>440000</v>
      </c>
      <c r="G262">
        <v>11</v>
      </c>
      <c r="H262">
        <v>1</v>
      </c>
      <c r="I262" t="s">
        <v>17</v>
      </c>
    </row>
    <row r="263" spans="1:9" x14ac:dyDescent="0.25">
      <c r="A263" t="s">
        <v>49</v>
      </c>
      <c r="B263" t="s">
        <v>144</v>
      </c>
      <c r="C263">
        <v>60</v>
      </c>
      <c r="D263">
        <v>696</v>
      </c>
      <c r="E263">
        <v>3</v>
      </c>
      <c r="F263">
        <v>450000</v>
      </c>
      <c r="G263">
        <v>6</v>
      </c>
      <c r="H263">
        <v>2</v>
      </c>
      <c r="I263" t="s">
        <v>11</v>
      </c>
    </row>
    <row r="264" spans="1:9" x14ac:dyDescent="0.25">
      <c r="A264" t="s">
        <v>50</v>
      </c>
      <c r="B264" t="s">
        <v>144</v>
      </c>
      <c r="C264">
        <v>45</v>
      </c>
      <c r="D264">
        <v>436</v>
      </c>
      <c r="E264">
        <v>5</v>
      </c>
      <c r="F264">
        <v>560000</v>
      </c>
      <c r="G264">
        <v>1</v>
      </c>
      <c r="H264">
        <v>0</v>
      </c>
      <c r="I264" t="s">
        <v>34</v>
      </c>
    </row>
    <row r="265" spans="1:9" x14ac:dyDescent="0.25">
      <c r="A265" t="s">
        <v>51</v>
      </c>
      <c r="B265" t="s">
        <v>144</v>
      </c>
      <c r="C265">
        <v>70</v>
      </c>
      <c r="D265">
        <v>815</v>
      </c>
      <c r="E265">
        <v>4</v>
      </c>
      <c r="F265">
        <v>480000</v>
      </c>
      <c r="G265">
        <v>9</v>
      </c>
      <c r="H265">
        <v>1</v>
      </c>
      <c r="I265" t="s">
        <v>15</v>
      </c>
    </row>
    <row r="266" spans="1:9" x14ac:dyDescent="0.25">
      <c r="A266" t="s">
        <v>52</v>
      </c>
      <c r="B266" t="s">
        <v>144</v>
      </c>
      <c r="C266">
        <v>50</v>
      </c>
      <c r="D266">
        <v>573</v>
      </c>
      <c r="E266">
        <v>4</v>
      </c>
      <c r="F266">
        <v>500000</v>
      </c>
      <c r="G266">
        <v>4</v>
      </c>
      <c r="H266">
        <v>1</v>
      </c>
      <c r="I266" t="s">
        <v>34</v>
      </c>
    </row>
    <row r="267" spans="1:9" x14ac:dyDescent="0.25">
      <c r="A267" t="s">
        <v>53</v>
      </c>
      <c r="B267" t="s">
        <v>144</v>
      </c>
      <c r="C267">
        <v>35</v>
      </c>
      <c r="D267">
        <v>395</v>
      </c>
      <c r="E267">
        <v>6</v>
      </c>
      <c r="F267">
        <v>570000</v>
      </c>
      <c r="G267">
        <v>0</v>
      </c>
      <c r="H267">
        <v>0</v>
      </c>
      <c r="I267" t="s">
        <v>17</v>
      </c>
    </row>
    <row r="268" spans="1:9" x14ac:dyDescent="0.25">
      <c r="A268" t="s">
        <v>54</v>
      </c>
      <c r="B268" t="s">
        <v>144</v>
      </c>
      <c r="C268">
        <v>78</v>
      </c>
      <c r="D268">
        <v>929</v>
      </c>
      <c r="E268">
        <v>3</v>
      </c>
      <c r="F268">
        <v>440000</v>
      </c>
      <c r="G268">
        <v>11</v>
      </c>
      <c r="H268">
        <v>2</v>
      </c>
      <c r="I268" t="s">
        <v>11</v>
      </c>
    </row>
    <row r="269" spans="1:9" x14ac:dyDescent="0.25">
      <c r="A269" t="s">
        <v>55</v>
      </c>
      <c r="B269" t="s">
        <v>144</v>
      </c>
      <c r="C269">
        <v>60</v>
      </c>
      <c r="D269">
        <v>738</v>
      </c>
      <c r="E269">
        <v>2</v>
      </c>
      <c r="F269">
        <v>470000</v>
      </c>
      <c r="G269">
        <v>7</v>
      </c>
      <c r="H269">
        <v>1</v>
      </c>
      <c r="I269" t="s">
        <v>15</v>
      </c>
    </row>
    <row r="270" spans="1:9" x14ac:dyDescent="0.25">
      <c r="A270" t="s">
        <v>56</v>
      </c>
      <c r="B270" t="s">
        <v>144</v>
      </c>
      <c r="C270">
        <v>37</v>
      </c>
      <c r="D270">
        <v>435</v>
      </c>
      <c r="E270">
        <v>6</v>
      </c>
      <c r="F270">
        <v>550000</v>
      </c>
      <c r="G270">
        <v>1</v>
      </c>
      <c r="H270">
        <v>0</v>
      </c>
      <c r="I270" t="s">
        <v>34</v>
      </c>
    </row>
    <row r="271" spans="1:9" x14ac:dyDescent="0.25">
      <c r="A271" t="s">
        <v>57</v>
      </c>
      <c r="B271" t="s">
        <v>144</v>
      </c>
      <c r="C271">
        <v>70</v>
      </c>
      <c r="D271">
        <v>778</v>
      </c>
      <c r="E271">
        <v>4</v>
      </c>
      <c r="F271">
        <v>470000</v>
      </c>
      <c r="G271">
        <v>8</v>
      </c>
      <c r="H271">
        <v>1</v>
      </c>
      <c r="I271" t="s">
        <v>11</v>
      </c>
    </row>
    <row r="272" spans="1:9" x14ac:dyDescent="0.25">
      <c r="A272" t="s">
        <v>58</v>
      </c>
      <c r="B272" t="s">
        <v>144</v>
      </c>
      <c r="C272">
        <v>44</v>
      </c>
      <c r="D272">
        <v>483</v>
      </c>
      <c r="E272">
        <v>5</v>
      </c>
      <c r="F272">
        <v>510000</v>
      </c>
      <c r="G272">
        <v>2</v>
      </c>
      <c r="H272">
        <v>0</v>
      </c>
      <c r="I272" t="s">
        <v>15</v>
      </c>
    </row>
    <row r="273" spans="1:9" x14ac:dyDescent="0.25">
      <c r="A273" t="s">
        <v>59</v>
      </c>
      <c r="B273" t="s">
        <v>144</v>
      </c>
      <c r="C273">
        <v>60</v>
      </c>
      <c r="D273">
        <v>651</v>
      </c>
      <c r="E273">
        <v>3</v>
      </c>
      <c r="F273">
        <v>490000</v>
      </c>
      <c r="G273">
        <v>5</v>
      </c>
      <c r="H273">
        <v>2</v>
      </c>
      <c r="I273" t="s">
        <v>17</v>
      </c>
    </row>
    <row r="274" spans="1:9" x14ac:dyDescent="0.25">
      <c r="A274" t="s">
        <v>60</v>
      </c>
      <c r="B274" t="s">
        <v>144</v>
      </c>
      <c r="C274">
        <v>50</v>
      </c>
      <c r="D274">
        <v>578</v>
      </c>
      <c r="E274">
        <v>2</v>
      </c>
      <c r="F274">
        <v>470000</v>
      </c>
      <c r="G274">
        <v>6</v>
      </c>
      <c r="H274">
        <v>1</v>
      </c>
      <c r="I274" t="s">
        <v>34</v>
      </c>
    </row>
    <row r="275" spans="1:9" x14ac:dyDescent="0.25">
      <c r="A275" t="s">
        <v>61</v>
      </c>
      <c r="B275" t="s">
        <v>144</v>
      </c>
      <c r="C275">
        <v>65</v>
      </c>
      <c r="D275">
        <v>791</v>
      </c>
      <c r="E275">
        <v>2</v>
      </c>
      <c r="F275">
        <v>460000</v>
      </c>
      <c r="G275">
        <v>10</v>
      </c>
      <c r="H275">
        <v>3</v>
      </c>
      <c r="I275" t="s">
        <v>15</v>
      </c>
    </row>
    <row r="276" spans="1:9" x14ac:dyDescent="0.25">
      <c r="A276" t="s">
        <v>62</v>
      </c>
      <c r="B276" t="s">
        <v>144</v>
      </c>
      <c r="C276">
        <v>31</v>
      </c>
      <c r="D276">
        <v>369</v>
      </c>
      <c r="E276">
        <v>6</v>
      </c>
      <c r="F276">
        <v>620000</v>
      </c>
      <c r="G276">
        <v>0</v>
      </c>
      <c r="H276">
        <v>0</v>
      </c>
      <c r="I276" t="s">
        <v>17</v>
      </c>
    </row>
    <row r="277" spans="1:9" x14ac:dyDescent="0.25">
      <c r="A277" t="s">
        <v>63</v>
      </c>
      <c r="B277" t="s">
        <v>144</v>
      </c>
      <c r="C277">
        <v>76</v>
      </c>
      <c r="D277">
        <v>940</v>
      </c>
      <c r="E277">
        <v>4</v>
      </c>
      <c r="F277">
        <v>430000</v>
      </c>
      <c r="G277">
        <v>9</v>
      </c>
      <c r="H277">
        <v>1</v>
      </c>
      <c r="I277" t="s">
        <v>11</v>
      </c>
    </row>
    <row r="278" spans="1:9" x14ac:dyDescent="0.25">
      <c r="A278" t="s">
        <v>64</v>
      </c>
      <c r="B278" t="s">
        <v>144</v>
      </c>
      <c r="C278">
        <v>43</v>
      </c>
      <c r="D278">
        <v>486</v>
      </c>
      <c r="E278">
        <v>4</v>
      </c>
      <c r="F278">
        <v>490000</v>
      </c>
      <c r="G278">
        <v>3</v>
      </c>
      <c r="H278">
        <v>1</v>
      </c>
      <c r="I278" t="s">
        <v>15</v>
      </c>
    </row>
    <row r="279" spans="1:9" x14ac:dyDescent="0.25">
      <c r="A279" t="s">
        <v>65</v>
      </c>
      <c r="B279" t="s">
        <v>144</v>
      </c>
      <c r="C279">
        <v>54</v>
      </c>
      <c r="D279">
        <v>617</v>
      </c>
      <c r="E279">
        <v>3</v>
      </c>
      <c r="F279">
        <v>480000</v>
      </c>
      <c r="G279">
        <v>2</v>
      </c>
      <c r="H279">
        <v>2</v>
      </c>
      <c r="I279" t="s">
        <v>11</v>
      </c>
    </row>
    <row r="280" spans="1:9" x14ac:dyDescent="0.25">
      <c r="A280" t="s">
        <v>66</v>
      </c>
      <c r="B280" t="s">
        <v>144</v>
      </c>
      <c r="C280">
        <v>70</v>
      </c>
      <c r="D280">
        <v>828</v>
      </c>
      <c r="E280">
        <v>4</v>
      </c>
      <c r="F280">
        <v>470000</v>
      </c>
      <c r="G280">
        <v>8</v>
      </c>
      <c r="H280">
        <v>1</v>
      </c>
      <c r="I280" t="s">
        <v>17</v>
      </c>
    </row>
    <row r="281" spans="1:9" x14ac:dyDescent="0.25">
      <c r="A281" t="s">
        <v>67</v>
      </c>
      <c r="B281" t="s">
        <v>144</v>
      </c>
      <c r="C281">
        <v>58</v>
      </c>
      <c r="D281">
        <v>684</v>
      </c>
      <c r="E281">
        <v>5</v>
      </c>
      <c r="F281">
        <v>460000</v>
      </c>
      <c r="G281">
        <v>4</v>
      </c>
      <c r="H281">
        <v>0</v>
      </c>
      <c r="I281" t="s">
        <v>15</v>
      </c>
    </row>
    <row r="282" spans="1:9" x14ac:dyDescent="0.25">
      <c r="A282" t="s">
        <v>68</v>
      </c>
      <c r="B282" t="s">
        <v>144</v>
      </c>
      <c r="C282">
        <v>75</v>
      </c>
      <c r="D282">
        <v>917</v>
      </c>
      <c r="E282">
        <v>4</v>
      </c>
      <c r="F282">
        <v>440000</v>
      </c>
      <c r="G282">
        <v>11</v>
      </c>
      <c r="H282">
        <v>2</v>
      </c>
      <c r="I282" t="s">
        <v>34</v>
      </c>
    </row>
    <row r="283" spans="1:9" x14ac:dyDescent="0.25">
      <c r="A283" t="s">
        <v>69</v>
      </c>
      <c r="B283" t="s">
        <v>144</v>
      </c>
      <c r="C283">
        <v>62</v>
      </c>
      <c r="D283">
        <v>754</v>
      </c>
      <c r="E283">
        <v>4</v>
      </c>
      <c r="F283">
        <v>450000</v>
      </c>
      <c r="G283">
        <v>5</v>
      </c>
      <c r="H283">
        <v>1</v>
      </c>
      <c r="I283" t="s">
        <v>11</v>
      </c>
    </row>
    <row r="284" spans="1:9" x14ac:dyDescent="0.25">
      <c r="A284" t="s">
        <v>70</v>
      </c>
      <c r="B284" t="s">
        <v>144</v>
      </c>
      <c r="C284">
        <v>43</v>
      </c>
      <c r="D284">
        <v>460</v>
      </c>
      <c r="E284">
        <v>6</v>
      </c>
      <c r="F284">
        <v>570000</v>
      </c>
      <c r="G284">
        <v>1</v>
      </c>
      <c r="H284">
        <v>0</v>
      </c>
      <c r="I284" t="s">
        <v>17</v>
      </c>
    </row>
    <row r="285" spans="1:9" x14ac:dyDescent="0.25">
      <c r="A285" t="s">
        <v>71</v>
      </c>
      <c r="B285" t="s">
        <v>144</v>
      </c>
      <c r="C285">
        <v>82</v>
      </c>
      <c r="D285">
        <v>1020</v>
      </c>
      <c r="E285">
        <v>2</v>
      </c>
      <c r="F285">
        <v>440000</v>
      </c>
      <c r="G285">
        <v>15</v>
      </c>
      <c r="H285">
        <v>2</v>
      </c>
      <c r="I285" t="s">
        <v>15</v>
      </c>
    </row>
    <row r="286" spans="1:9" x14ac:dyDescent="0.25">
      <c r="A286" t="s">
        <v>72</v>
      </c>
      <c r="B286" t="s">
        <v>144</v>
      </c>
      <c r="C286">
        <v>55</v>
      </c>
      <c r="D286">
        <v>607</v>
      </c>
      <c r="E286">
        <v>3</v>
      </c>
      <c r="F286">
        <v>490000</v>
      </c>
      <c r="G286">
        <v>3</v>
      </c>
      <c r="H286">
        <v>1</v>
      </c>
      <c r="I286" t="s">
        <v>11</v>
      </c>
    </row>
    <row r="287" spans="1:9" x14ac:dyDescent="0.25">
      <c r="A287" t="s">
        <v>73</v>
      </c>
      <c r="B287" t="s">
        <v>144</v>
      </c>
      <c r="C287">
        <v>47</v>
      </c>
      <c r="D287">
        <v>498</v>
      </c>
      <c r="E287">
        <v>4</v>
      </c>
      <c r="F287">
        <v>510000</v>
      </c>
      <c r="G287">
        <v>2</v>
      </c>
      <c r="H287">
        <v>0</v>
      </c>
      <c r="I287" t="s">
        <v>34</v>
      </c>
    </row>
    <row r="288" spans="1:9" x14ac:dyDescent="0.25">
      <c r="A288" t="s">
        <v>74</v>
      </c>
      <c r="B288" t="s">
        <v>144</v>
      </c>
      <c r="C288">
        <v>40</v>
      </c>
      <c r="D288">
        <v>411</v>
      </c>
      <c r="E288">
        <v>6</v>
      </c>
      <c r="F288">
        <v>570000</v>
      </c>
      <c r="G288">
        <v>1</v>
      </c>
      <c r="H288">
        <v>0</v>
      </c>
      <c r="I288" t="s">
        <v>15</v>
      </c>
    </row>
    <row r="289" spans="1:9" x14ac:dyDescent="0.25">
      <c r="A289" t="s">
        <v>75</v>
      </c>
      <c r="B289" t="s">
        <v>144</v>
      </c>
      <c r="C289">
        <v>70</v>
      </c>
      <c r="D289">
        <v>828</v>
      </c>
      <c r="E289">
        <v>2</v>
      </c>
      <c r="F289">
        <v>460000</v>
      </c>
      <c r="G289">
        <v>8</v>
      </c>
      <c r="H289">
        <v>1</v>
      </c>
      <c r="I289" t="s">
        <v>11</v>
      </c>
    </row>
    <row r="290" spans="1:9" x14ac:dyDescent="0.25">
      <c r="A290" t="s">
        <v>76</v>
      </c>
      <c r="B290" t="s">
        <v>144</v>
      </c>
      <c r="C290">
        <v>57</v>
      </c>
      <c r="D290">
        <v>651</v>
      </c>
      <c r="E290">
        <v>3</v>
      </c>
      <c r="F290">
        <v>480000</v>
      </c>
      <c r="G290">
        <v>4</v>
      </c>
      <c r="H290">
        <v>2</v>
      </c>
      <c r="I290" t="s">
        <v>17</v>
      </c>
    </row>
    <row r="291" spans="1:9" x14ac:dyDescent="0.25">
      <c r="A291" t="s">
        <v>77</v>
      </c>
      <c r="B291" t="s">
        <v>144</v>
      </c>
      <c r="C291">
        <v>75</v>
      </c>
      <c r="D291">
        <v>891</v>
      </c>
      <c r="E291">
        <v>0</v>
      </c>
      <c r="F291">
        <v>470000</v>
      </c>
      <c r="G291">
        <v>12</v>
      </c>
      <c r="H291">
        <v>3</v>
      </c>
      <c r="I291" t="s">
        <v>15</v>
      </c>
    </row>
    <row r="292" spans="1:9" x14ac:dyDescent="0.25">
      <c r="A292" t="s">
        <v>78</v>
      </c>
      <c r="B292" t="s">
        <v>144</v>
      </c>
      <c r="C292">
        <v>60</v>
      </c>
      <c r="D292">
        <v>738</v>
      </c>
      <c r="E292">
        <v>3</v>
      </c>
      <c r="F292">
        <v>450000</v>
      </c>
      <c r="G292">
        <v>7</v>
      </c>
      <c r="H292">
        <v>1</v>
      </c>
      <c r="I292" t="s">
        <v>11</v>
      </c>
    </row>
    <row r="293" spans="1:9" x14ac:dyDescent="0.25">
      <c r="A293" t="s">
        <v>79</v>
      </c>
      <c r="B293" t="s">
        <v>144</v>
      </c>
      <c r="C293">
        <v>42</v>
      </c>
      <c r="D293">
        <v>496</v>
      </c>
      <c r="E293">
        <v>5</v>
      </c>
      <c r="F293">
        <v>520000</v>
      </c>
      <c r="G293">
        <v>2</v>
      </c>
      <c r="H293">
        <v>0</v>
      </c>
      <c r="I293" t="s">
        <v>34</v>
      </c>
    </row>
    <row r="294" spans="1:9" x14ac:dyDescent="0.25">
      <c r="A294" t="s">
        <v>80</v>
      </c>
      <c r="B294" t="s">
        <v>144</v>
      </c>
      <c r="C294">
        <v>48</v>
      </c>
      <c r="D294">
        <v>573</v>
      </c>
      <c r="E294">
        <v>4</v>
      </c>
      <c r="F294">
        <v>510000</v>
      </c>
      <c r="G294">
        <v>3</v>
      </c>
      <c r="H294">
        <v>1</v>
      </c>
      <c r="I294" t="s">
        <v>17</v>
      </c>
    </row>
    <row r="295" spans="1:9" x14ac:dyDescent="0.25">
      <c r="A295" t="s">
        <v>81</v>
      </c>
      <c r="B295" t="s">
        <v>144</v>
      </c>
      <c r="C295">
        <v>80</v>
      </c>
      <c r="D295">
        <v>885</v>
      </c>
      <c r="E295">
        <v>5</v>
      </c>
      <c r="F295">
        <v>440000</v>
      </c>
      <c r="G295">
        <v>11</v>
      </c>
      <c r="H295">
        <v>1</v>
      </c>
      <c r="I295" t="s">
        <v>15</v>
      </c>
    </row>
    <row r="296" spans="1:9" x14ac:dyDescent="0.25">
      <c r="A296" t="s">
        <v>82</v>
      </c>
      <c r="B296" t="s">
        <v>144</v>
      </c>
      <c r="C296">
        <v>85</v>
      </c>
      <c r="D296">
        <v>1020</v>
      </c>
      <c r="E296">
        <v>3</v>
      </c>
      <c r="F296">
        <v>430000</v>
      </c>
      <c r="G296">
        <v>15</v>
      </c>
      <c r="H296">
        <v>2</v>
      </c>
      <c r="I296" t="s">
        <v>11</v>
      </c>
    </row>
    <row r="297" spans="1:9" x14ac:dyDescent="0.25">
      <c r="A297" t="s">
        <v>83</v>
      </c>
      <c r="B297" t="s">
        <v>144</v>
      </c>
      <c r="C297">
        <v>30</v>
      </c>
      <c r="D297">
        <v>346</v>
      </c>
      <c r="E297">
        <v>6</v>
      </c>
      <c r="F297">
        <v>620000</v>
      </c>
      <c r="G297">
        <v>0</v>
      </c>
      <c r="H297">
        <v>0</v>
      </c>
      <c r="I297" t="s">
        <v>17</v>
      </c>
    </row>
    <row r="298" spans="1:9" x14ac:dyDescent="0.25">
      <c r="A298" t="s">
        <v>84</v>
      </c>
      <c r="B298" t="s">
        <v>144</v>
      </c>
      <c r="C298">
        <v>94</v>
      </c>
      <c r="D298">
        <v>1143</v>
      </c>
      <c r="E298">
        <v>3</v>
      </c>
      <c r="F298">
        <v>400000</v>
      </c>
      <c r="G298">
        <v>14</v>
      </c>
      <c r="H298">
        <v>3</v>
      </c>
      <c r="I298" t="s">
        <v>11</v>
      </c>
    </row>
    <row r="299" spans="1:9" x14ac:dyDescent="0.25">
      <c r="A299" t="s">
        <v>85</v>
      </c>
      <c r="B299" t="s">
        <v>144</v>
      </c>
      <c r="C299">
        <v>90</v>
      </c>
      <c r="D299">
        <v>1020</v>
      </c>
      <c r="E299">
        <v>4</v>
      </c>
      <c r="F299">
        <v>410000</v>
      </c>
      <c r="G299">
        <v>10</v>
      </c>
      <c r="H299">
        <v>2</v>
      </c>
      <c r="I299" t="s">
        <v>15</v>
      </c>
    </row>
    <row r="300" spans="1:9" x14ac:dyDescent="0.25">
      <c r="A300" t="s">
        <v>86</v>
      </c>
      <c r="B300" t="s">
        <v>144</v>
      </c>
      <c r="C300">
        <v>45</v>
      </c>
      <c r="D300">
        <v>534</v>
      </c>
      <c r="E300">
        <v>5</v>
      </c>
      <c r="F300">
        <v>520000</v>
      </c>
      <c r="G300">
        <v>3</v>
      </c>
      <c r="H300">
        <v>1</v>
      </c>
      <c r="I300" t="s">
        <v>34</v>
      </c>
    </row>
    <row r="301" spans="1:9" x14ac:dyDescent="0.25">
      <c r="A301" t="s">
        <v>87</v>
      </c>
      <c r="B301" t="s">
        <v>144</v>
      </c>
      <c r="C301">
        <v>52</v>
      </c>
      <c r="D301">
        <v>588</v>
      </c>
      <c r="E301">
        <v>4</v>
      </c>
      <c r="F301">
        <v>500000</v>
      </c>
      <c r="G301">
        <v>5</v>
      </c>
      <c r="H301">
        <v>0</v>
      </c>
      <c r="I301" t="s">
        <v>34</v>
      </c>
    </row>
    <row r="302" spans="1:9" x14ac:dyDescent="0.25">
      <c r="A302" t="s">
        <v>88</v>
      </c>
      <c r="B302" t="s">
        <v>144</v>
      </c>
      <c r="C302">
        <v>68</v>
      </c>
      <c r="D302">
        <v>801</v>
      </c>
      <c r="E302">
        <v>3</v>
      </c>
      <c r="F302">
        <v>480000</v>
      </c>
      <c r="G302">
        <v>8</v>
      </c>
      <c r="H302">
        <v>2</v>
      </c>
      <c r="I302" t="s">
        <v>11</v>
      </c>
    </row>
    <row r="303" spans="1:9" x14ac:dyDescent="0.25">
      <c r="A303" t="s">
        <v>89</v>
      </c>
      <c r="B303" t="s">
        <v>144</v>
      </c>
      <c r="C303">
        <v>45</v>
      </c>
      <c r="D303">
        <v>496</v>
      </c>
      <c r="E303">
        <v>6</v>
      </c>
      <c r="F303">
        <v>570000</v>
      </c>
      <c r="G303">
        <v>2</v>
      </c>
      <c r="H303">
        <v>0</v>
      </c>
      <c r="I303" t="s">
        <v>15</v>
      </c>
    </row>
    <row r="304" spans="1:9" x14ac:dyDescent="0.25">
      <c r="A304" t="s">
        <v>90</v>
      </c>
      <c r="B304" t="s">
        <v>144</v>
      </c>
      <c r="C304">
        <v>80</v>
      </c>
      <c r="D304">
        <v>960</v>
      </c>
      <c r="E304">
        <v>3</v>
      </c>
      <c r="F304">
        <v>440000</v>
      </c>
      <c r="G304">
        <v>11</v>
      </c>
      <c r="H304">
        <v>1</v>
      </c>
      <c r="I304" t="s">
        <v>17</v>
      </c>
    </row>
    <row r="305" spans="1:9" x14ac:dyDescent="0.25">
      <c r="A305" t="s">
        <v>91</v>
      </c>
      <c r="B305" t="s">
        <v>144</v>
      </c>
      <c r="C305">
        <v>62</v>
      </c>
      <c r="D305">
        <v>738</v>
      </c>
      <c r="E305">
        <v>4</v>
      </c>
      <c r="F305">
        <v>450000</v>
      </c>
      <c r="G305">
        <v>6</v>
      </c>
      <c r="H305">
        <v>2</v>
      </c>
      <c r="I305" t="s">
        <v>11</v>
      </c>
    </row>
    <row r="306" spans="1:9" x14ac:dyDescent="0.25">
      <c r="A306" t="s">
        <v>92</v>
      </c>
      <c r="B306" t="s">
        <v>144</v>
      </c>
      <c r="C306">
        <v>45</v>
      </c>
      <c r="D306">
        <v>534</v>
      </c>
      <c r="E306">
        <v>5</v>
      </c>
      <c r="F306">
        <v>560000</v>
      </c>
      <c r="G306">
        <v>1</v>
      </c>
      <c r="H306">
        <v>0</v>
      </c>
      <c r="I306" t="s">
        <v>34</v>
      </c>
    </row>
    <row r="307" spans="1:9" x14ac:dyDescent="0.25">
      <c r="A307" t="s">
        <v>93</v>
      </c>
      <c r="B307" t="s">
        <v>144</v>
      </c>
      <c r="C307">
        <v>70</v>
      </c>
      <c r="D307">
        <v>815</v>
      </c>
      <c r="E307">
        <v>4</v>
      </c>
      <c r="F307">
        <v>480000</v>
      </c>
      <c r="G307">
        <v>9</v>
      </c>
      <c r="H307">
        <v>1</v>
      </c>
      <c r="I307" t="s">
        <v>15</v>
      </c>
    </row>
    <row r="308" spans="1:9" x14ac:dyDescent="0.25">
      <c r="A308" t="s">
        <v>94</v>
      </c>
      <c r="B308" t="s">
        <v>144</v>
      </c>
      <c r="C308">
        <v>50</v>
      </c>
      <c r="D308">
        <v>573</v>
      </c>
      <c r="E308">
        <v>4</v>
      </c>
      <c r="F308">
        <v>500000</v>
      </c>
      <c r="G308">
        <v>4</v>
      </c>
      <c r="H308">
        <v>1</v>
      </c>
      <c r="I308" t="s">
        <v>34</v>
      </c>
    </row>
    <row r="309" spans="1:9" x14ac:dyDescent="0.25">
      <c r="A309" t="s">
        <v>95</v>
      </c>
      <c r="B309" t="s">
        <v>144</v>
      </c>
      <c r="C309">
        <v>35</v>
      </c>
      <c r="D309">
        <v>395</v>
      </c>
      <c r="E309">
        <v>6</v>
      </c>
      <c r="F309">
        <v>570000</v>
      </c>
      <c r="G309">
        <v>0</v>
      </c>
      <c r="H309">
        <v>0</v>
      </c>
      <c r="I309" t="s">
        <v>17</v>
      </c>
    </row>
    <row r="310" spans="1:9" x14ac:dyDescent="0.25">
      <c r="A310" t="s">
        <v>96</v>
      </c>
      <c r="B310" t="s">
        <v>144</v>
      </c>
      <c r="C310">
        <v>75</v>
      </c>
      <c r="D310">
        <v>891</v>
      </c>
      <c r="E310">
        <v>3</v>
      </c>
      <c r="F310">
        <v>440000</v>
      </c>
      <c r="G310">
        <v>11</v>
      </c>
      <c r="H310">
        <v>2</v>
      </c>
      <c r="I310" t="s">
        <v>11</v>
      </c>
    </row>
    <row r="311" spans="1:9" x14ac:dyDescent="0.25">
      <c r="A311" t="s">
        <v>97</v>
      </c>
      <c r="B311" t="s">
        <v>144</v>
      </c>
      <c r="C311">
        <v>60</v>
      </c>
      <c r="D311">
        <v>738</v>
      </c>
      <c r="E311">
        <v>5</v>
      </c>
      <c r="F311">
        <v>470000</v>
      </c>
      <c r="G311">
        <v>7</v>
      </c>
      <c r="H311">
        <v>1</v>
      </c>
      <c r="I311" t="s">
        <v>15</v>
      </c>
    </row>
    <row r="312" spans="1:9" x14ac:dyDescent="0.25">
      <c r="A312" t="s">
        <v>98</v>
      </c>
      <c r="B312" t="s">
        <v>144</v>
      </c>
      <c r="C312">
        <v>40</v>
      </c>
      <c r="D312">
        <v>460</v>
      </c>
      <c r="E312">
        <v>6</v>
      </c>
      <c r="F312">
        <v>550000</v>
      </c>
      <c r="G312">
        <v>1</v>
      </c>
      <c r="H312">
        <v>0</v>
      </c>
      <c r="I312" t="s">
        <v>34</v>
      </c>
    </row>
    <row r="313" spans="1:9" x14ac:dyDescent="0.25">
      <c r="A313" t="s">
        <v>99</v>
      </c>
      <c r="B313" t="s">
        <v>144</v>
      </c>
      <c r="C313">
        <v>70</v>
      </c>
      <c r="D313">
        <v>828</v>
      </c>
      <c r="E313">
        <v>4</v>
      </c>
      <c r="F313">
        <v>470000</v>
      </c>
      <c r="G313">
        <v>8</v>
      </c>
      <c r="H313">
        <v>1</v>
      </c>
      <c r="I313" t="s">
        <v>11</v>
      </c>
    </row>
    <row r="314" spans="1:9" x14ac:dyDescent="0.25">
      <c r="A314" t="s">
        <v>100</v>
      </c>
      <c r="B314" t="s">
        <v>144</v>
      </c>
      <c r="C314">
        <v>45</v>
      </c>
      <c r="D314">
        <v>534</v>
      </c>
      <c r="E314">
        <v>5</v>
      </c>
      <c r="F314">
        <v>510000</v>
      </c>
      <c r="G314">
        <v>2</v>
      </c>
      <c r="H314">
        <v>0</v>
      </c>
      <c r="I314" t="s">
        <v>15</v>
      </c>
    </row>
    <row r="315" spans="1:9" x14ac:dyDescent="0.25">
      <c r="A315" t="s">
        <v>101</v>
      </c>
      <c r="B315" t="s">
        <v>144</v>
      </c>
      <c r="C315">
        <v>60</v>
      </c>
      <c r="D315">
        <v>738</v>
      </c>
      <c r="E315">
        <v>3</v>
      </c>
      <c r="F315">
        <v>480000</v>
      </c>
      <c r="G315">
        <v>5</v>
      </c>
      <c r="H315">
        <v>2</v>
      </c>
      <c r="I315" t="s">
        <v>17</v>
      </c>
    </row>
    <row r="316" spans="1:9" x14ac:dyDescent="0.25">
      <c r="A316" t="s">
        <v>102</v>
      </c>
      <c r="B316" t="s">
        <v>144</v>
      </c>
      <c r="C316">
        <v>50</v>
      </c>
      <c r="D316">
        <v>607</v>
      </c>
      <c r="E316">
        <v>2</v>
      </c>
      <c r="F316">
        <v>460000</v>
      </c>
      <c r="G316">
        <v>6</v>
      </c>
      <c r="H316">
        <v>1</v>
      </c>
      <c r="I316" t="s">
        <v>34</v>
      </c>
    </row>
    <row r="317" spans="1:9" x14ac:dyDescent="0.25">
      <c r="A317" t="s">
        <v>103</v>
      </c>
      <c r="B317" t="s">
        <v>144</v>
      </c>
      <c r="C317">
        <v>30</v>
      </c>
      <c r="D317">
        <v>346</v>
      </c>
      <c r="E317">
        <v>6</v>
      </c>
      <c r="F317">
        <v>620000</v>
      </c>
      <c r="G317">
        <v>0</v>
      </c>
      <c r="H317">
        <v>0</v>
      </c>
      <c r="I317" t="s">
        <v>17</v>
      </c>
    </row>
    <row r="318" spans="1:9" x14ac:dyDescent="0.25">
      <c r="A318" t="s">
        <v>104</v>
      </c>
      <c r="B318" t="s">
        <v>144</v>
      </c>
      <c r="C318">
        <v>76</v>
      </c>
      <c r="D318">
        <v>940</v>
      </c>
      <c r="E318">
        <v>4</v>
      </c>
      <c r="F318">
        <v>430000</v>
      </c>
      <c r="G318">
        <v>9</v>
      </c>
      <c r="H318">
        <v>1</v>
      </c>
      <c r="I318" t="s">
        <v>11</v>
      </c>
    </row>
    <row r="319" spans="1:9" x14ac:dyDescent="0.25">
      <c r="A319" t="s">
        <v>105</v>
      </c>
      <c r="B319" t="s">
        <v>144</v>
      </c>
      <c r="C319">
        <v>44</v>
      </c>
      <c r="D319">
        <v>518</v>
      </c>
      <c r="E319">
        <v>5</v>
      </c>
      <c r="F319">
        <v>490000</v>
      </c>
      <c r="G319">
        <v>3</v>
      </c>
      <c r="H319">
        <v>1</v>
      </c>
      <c r="I319" t="s">
        <v>15</v>
      </c>
    </row>
    <row r="320" spans="1:9" x14ac:dyDescent="0.25">
      <c r="A320" t="s">
        <v>106</v>
      </c>
      <c r="B320" t="s">
        <v>144</v>
      </c>
      <c r="C320">
        <v>52</v>
      </c>
      <c r="D320">
        <v>617</v>
      </c>
      <c r="E320">
        <v>4</v>
      </c>
      <c r="F320">
        <v>480000</v>
      </c>
      <c r="G320">
        <v>2</v>
      </c>
      <c r="H320">
        <v>2</v>
      </c>
      <c r="I320" t="s">
        <v>11</v>
      </c>
    </row>
    <row r="321" spans="1:9" x14ac:dyDescent="0.25">
      <c r="A321" t="s">
        <v>107</v>
      </c>
      <c r="B321" t="s">
        <v>144</v>
      </c>
      <c r="C321">
        <v>67</v>
      </c>
      <c r="D321">
        <v>796</v>
      </c>
      <c r="E321">
        <v>5</v>
      </c>
      <c r="F321">
        <v>470000</v>
      </c>
      <c r="G321">
        <v>8</v>
      </c>
      <c r="H321">
        <v>1</v>
      </c>
      <c r="I321" t="s">
        <v>17</v>
      </c>
    </row>
    <row r="322" spans="1:9" x14ac:dyDescent="0.25">
      <c r="A322" t="s">
        <v>108</v>
      </c>
      <c r="B322" t="s">
        <v>144</v>
      </c>
      <c r="C322">
        <v>64</v>
      </c>
      <c r="D322">
        <v>754</v>
      </c>
      <c r="E322">
        <v>4</v>
      </c>
      <c r="F322">
        <v>450000</v>
      </c>
      <c r="G322">
        <v>7</v>
      </c>
      <c r="H322">
        <v>1</v>
      </c>
      <c r="I322" t="s">
        <v>15</v>
      </c>
    </row>
    <row r="323" spans="1:9" x14ac:dyDescent="0.25">
      <c r="A323" t="s">
        <v>109</v>
      </c>
      <c r="B323" t="s">
        <v>144</v>
      </c>
      <c r="C323">
        <v>60</v>
      </c>
      <c r="D323">
        <v>696</v>
      </c>
      <c r="E323">
        <v>5</v>
      </c>
      <c r="F323">
        <v>440000</v>
      </c>
      <c r="G323">
        <v>5</v>
      </c>
      <c r="H323">
        <v>2</v>
      </c>
      <c r="I323" t="s">
        <v>11</v>
      </c>
    </row>
    <row r="324" spans="1:9" x14ac:dyDescent="0.25">
      <c r="A324" t="s">
        <v>110</v>
      </c>
      <c r="B324" t="s">
        <v>144</v>
      </c>
      <c r="C324">
        <v>74</v>
      </c>
      <c r="D324">
        <v>876</v>
      </c>
      <c r="E324">
        <v>4</v>
      </c>
      <c r="F324">
        <v>430000</v>
      </c>
      <c r="G324">
        <v>11</v>
      </c>
      <c r="H324">
        <v>2</v>
      </c>
      <c r="I324" t="s">
        <v>34</v>
      </c>
    </row>
    <row r="325" spans="1:9" x14ac:dyDescent="0.25">
      <c r="A325" t="s">
        <v>111</v>
      </c>
      <c r="B325" t="s">
        <v>144</v>
      </c>
      <c r="C325">
        <v>63</v>
      </c>
      <c r="D325">
        <v>743</v>
      </c>
      <c r="E325">
        <v>3</v>
      </c>
      <c r="F325">
        <v>450000</v>
      </c>
      <c r="G325">
        <v>5</v>
      </c>
      <c r="H325">
        <v>1</v>
      </c>
      <c r="I325" t="s">
        <v>11</v>
      </c>
    </row>
    <row r="326" spans="1:9" x14ac:dyDescent="0.25">
      <c r="A326" t="s">
        <v>112</v>
      </c>
      <c r="B326" t="s">
        <v>144</v>
      </c>
      <c r="C326">
        <v>40</v>
      </c>
      <c r="D326">
        <v>435</v>
      </c>
      <c r="E326">
        <v>6</v>
      </c>
      <c r="F326">
        <v>570000</v>
      </c>
      <c r="G326">
        <v>1</v>
      </c>
      <c r="H326">
        <v>0</v>
      </c>
      <c r="I326" t="s">
        <v>17</v>
      </c>
    </row>
    <row r="327" spans="1:9" x14ac:dyDescent="0.25">
      <c r="A327" t="s">
        <v>113</v>
      </c>
      <c r="B327" t="s">
        <v>144</v>
      </c>
      <c r="C327">
        <v>82</v>
      </c>
      <c r="D327">
        <v>1020</v>
      </c>
      <c r="E327">
        <v>2</v>
      </c>
      <c r="F327">
        <v>440000</v>
      </c>
      <c r="G327">
        <v>15</v>
      </c>
      <c r="H327">
        <v>2</v>
      </c>
      <c r="I327" t="s">
        <v>15</v>
      </c>
    </row>
    <row r="328" spans="1:9" x14ac:dyDescent="0.25">
      <c r="A328" t="s">
        <v>114</v>
      </c>
      <c r="B328" t="s">
        <v>144</v>
      </c>
      <c r="C328">
        <v>48</v>
      </c>
      <c r="D328">
        <v>568</v>
      </c>
      <c r="E328">
        <v>4</v>
      </c>
      <c r="F328">
        <v>490000</v>
      </c>
      <c r="G328">
        <v>3</v>
      </c>
      <c r="H328">
        <v>1</v>
      </c>
      <c r="I328" t="s">
        <v>34</v>
      </c>
    </row>
    <row r="329" spans="1:9" x14ac:dyDescent="0.25">
      <c r="A329" t="s">
        <v>115</v>
      </c>
      <c r="B329" t="s">
        <v>144</v>
      </c>
      <c r="C329">
        <v>54</v>
      </c>
      <c r="D329">
        <v>617</v>
      </c>
      <c r="E329">
        <v>3</v>
      </c>
      <c r="F329">
        <v>480000</v>
      </c>
      <c r="G329">
        <v>2</v>
      </c>
      <c r="H329">
        <v>2</v>
      </c>
      <c r="I329" t="s">
        <v>11</v>
      </c>
    </row>
    <row r="330" spans="1:9" x14ac:dyDescent="0.25">
      <c r="A330" t="s">
        <v>116</v>
      </c>
      <c r="B330" t="s">
        <v>144</v>
      </c>
      <c r="C330">
        <v>62</v>
      </c>
      <c r="D330">
        <v>733</v>
      </c>
      <c r="E330">
        <v>6</v>
      </c>
      <c r="F330">
        <v>470000</v>
      </c>
      <c r="G330">
        <v>8</v>
      </c>
      <c r="H330">
        <v>1</v>
      </c>
      <c r="I330" t="s">
        <v>17</v>
      </c>
    </row>
    <row r="331" spans="1:9" x14ac:dyDescent="0.25">
      <c r="A331" t="s">
        <v>117</v>
      </c>
      <c r="B331" t="s">
        <v>144</v>
      </c>
      <c r="C331">
        <v>50</v>
      </c>
      <c r="D331">
        <v>588</v>
      </c>
      <c r="E331">
        <v>5</v>
      </c>
      <c r="F331">
        <v>460000</v>
      </c>
      <c r="G331">
        <v>4</v>
      </c>
      <c r="H331">
        <v>0</v>
      </c>
      <c r="I331" t="s">
        <v>15</v>
      </c>
    </row>
    <row r="332" spans="1:9" x14ac:dyDescent="0.25">
      <c r="A332" t="s">
        <v>118</v>
      </c>
      <c r="B332" t="s">
        <v>144</v>
      </c>
      <c r="C332">
        <v>80</v>
      </c>
      <c r="D332">
        <v>944</v>
      </c>
      <c r="E332">
        <v>3</v>
      </c>
      <c r="F332">
        <v>430000</v>
      </c>
      <c r="G332">
        <v>11</v>
      </c>
      <c r="H332">
        <v>2</v>
      </c>
      <c r="I332" t="s">
        <v>34</v>
      </c>
    </row>
    <row r="333" spans="1:9" x14ac:dyDescent="0.25">
      <c r="A333" t="s">
        <v>119</v>
      </c>
      <c r="B333" t="s">
        <v>144</v>
      </c>
      <c r="C333">
        <v>70</v>
      </c>
      <c r="D333">
        <v>828</v>
      </c>
      <c r="E333">
        <v>4</v>
      </c>
      <c r="F333">
        <v>440000</v>
      </c>
      <c r="G333">
        <v>5</v>
      </c>
      <c r="H333">
        <v>1</v>
      </c>
      <c r="I333" t="s">
        <v>11</v>
      </c>
    </row>
    <row r="334" spans="1:9" x14ac:dyDescent="0.25">
      <c r="A334" t="s">
        <v>120</v>
      </c>
      <c r="B334" t="s">
        <v>144</v>
      </c>
      <c r="C334">
        <v>40</v>
      </c>
      <c r="D334">
        <v>496</v>
      </c>
      <c r="E334">
        <v>6</v>
      </c>
      <c r="F334">
        <v>570000</v>
      </c>
      <c r="G334">
        <v>1</v>
      </c>
      <c r="H334">
        <v>0</v>
      </c>
      <c r="I334" t="s">
        <v>17</v>
      </c>
    </row>
    <row r="335" spans="1:9" x14ac:dyDescent="0.25">
      <c r="A335" t="s">
        <v>121</v>
      </c>
      <c r="B335" t="s">
        <v>144</v>
      </c>
      <c r="C335">
        <v>76</v>
      </c>
      <c r="D335">
        <v>891</v>
      </c>
      <c r="E335">
        <v>2</v>
      </c>
      <c r="F335">
        <v>420000</v>
      </c>
      <c r="G335">
        <v>15</v>
      </c>
      <c r="H335">
        <v>2</v>
      </c>
      <c r="I335" t="s">
        <v>15</v>
      </c>
    </row>
    <row r="336" spans="1:9" x14ac:dyDescent="0.25">
      <c r="A336" t="s">
        <v>122</v>
      </c>
      <c r="B336" t="s">
        <v>144</v>
      </c>
      <c r="C336">
        <v>50</v>
      </c>
      <c r="D336">
        <v>607</v>
      </c>
      <c r="E336">
        <v>3</v>
      </c>
      <c r="F336">
        <v>490000</v>
      </c>
      <c r="G336">
        <v>3</v>
      </c>
      <c r="H336">
        <v>1</v>
      </c>
      <c r="I336" t="s">
        <v>11</v>
      </c>
    </row>
    <row r="337" spans="1:9" x14ac:dyDescent="0.25">
      <c r="A337" t="s">
        <v>123</v>
      </c>
      <c r="B337" t="s">
        <v>144</v>
      </c>
      <c r="C337">
        <v>46</v>
      </c>
      <c r="D337">
        <v>496</v>
      </c>
      <c r="E337">
        <v>4</v>
      </c>
      <c r="F337">
        <v>500000</v>
      </c>
      <c r="G337">
        <v>2</v>
      </c>
      <c r="H337">
        <v>0</v>
      </c>
      <c r="I337" t="s">
        <v>34</v>
      </c>
    </row>
    <row r="338" spans="1:9" x14ac:dyDescent="0.25">
      <c r="A338" t="s">
        <v>124</v>
      </c>
      <c r="B338" t="s">
        <v>144</v>
      </c>
      <c r="C338">
        <v>40</v>
      </c>
      <c r="D338">
        <v>425</v>
      </c>
      <c r="E338">
        <v>6</v>
      </c>
      <c r="F338">
        <v>540000</v>
      </c>
      <c r="G338">
        <v>1</v>
      </c>
      <c r="H338">
        <v>0</v>
      </c>
      <c r="I338" t="s">
        <v>15</v>
      </c>
    </row>
    <row r="339" spans="1:9" x14ac:dyDescent="0.25">
      <c r="A339" t="s">
        <v>125</v>
      </c>
      <c r="B339" t="s">
        <v>144</v>
      </c>
      <c r="C339">
        <v>75</v>
      </c>
      <c r="D339">
        <v>891</v>
      </c>
      <c r="E339">
        <v>5</v>
      </c>
      <c r="F339">
        <v>430000</v>
      </c>
      <c r="G339">
        <v>10</v>
      </c>
      <c r="H339">
        <v>1</v>
      </c>
      <c r="I339" t="s">
        <v>11</v>
      </c>
    </row>
    <row r="340" spans="1:9" x14ac:dyDescent="0.25">
      <c r="A340" t="s">
        <v>126</v>
      </c>
      <c r="B340" t="s">
        <v>144</v>
      </c>
      <c r="C340">
        <v>58</v>
      </c>
      <c r="D340">
        <v>684</v>
      </c>
      <c r="E340">
        <v>4</v>
      </c>
      <c r="F340">
        <v>440000</v>
      </c>
      <c r="G340">
        <v>6</v>
      </c>
      <c r="H340">
        <v>2</v>
      </c>
      <c r="I340" t="s">
        <v>17</v>
      </c>
    </row>
    <row r="341" spans="1:9" x14ac:dyDescent="0.25">
      <c r="A341" t="s">
        <v>9</v>
      </c>
      <c r="B341" t="s">
        <v>148</v>
      </c>
      <c r="C341">
        <v>44</v>
      </c>
      <c r="D341">
        <v>600</v>
      </c>
      <c r="E341">
        <v>1</v>
      </c>
      <c r="F341">
        <v>575000</v>
      </c>
      <c r="G341">
        <v>6</v>
      </c>
      <c r="H341">
        <v>3</v>
      </c>
      <c r="I341" t="s">
        <v>11</v>
      </c>
    </row>
    <row r="342" spans="1:9" x14ac:dyDescent="0.25">
      <c r="A342" t="s">
        <v>12</v>
      </c>
      <c r="B342" t="s">
        <v>148</v>
      </c>
      <c r="C342">
        <v>46</v>
      </c>
      <c r="D342">
        <v>536</v>
      </c>
      <c r="E342">
        <v>2</v>
      </c>
      <c r="F342">
        <v>560000</v>
      </c>
      <c r="G342">
        <v>4</v>
      </c>
      <c r="H342">
        <v>2</v>
      </c>
      <c r="I342" t="s">
        <v>11</v>
      </c>
    </row>
    <row r="343" spans="1:9" x14ac:dyDescent="0.25">
      <c r="A343" t="s">
        <v>13</v>
      </c>
      <c r="B343" t="s">
        <v>148</v>
      </c>
      <c r="C343">
        <v>40</v>
      </c>
      <c r="D343">
        <v>482</v>
      </c>
      <c r="E343">
        <v>3</v>
      </c>
      <c r="F343">
        <v>575000</v>
      </c>
      <c r="G343">
        <v>3</v>
      </c>
      <c r="H343">
        <v>1</v>
      </c>
      <c r="I343" t="s">
        <v>11</v>
      </c>
    </row>
    <row r="344" spans="1:9" x14ac:dyDescent="0.25">
      <c r="A344" t="s">
        <v>14</v>
      </c>
      <c r="B344" t="s">
        <v>148</v>
      </c>
      <c r="C344">
        <v>52</v>
      </c>
      <c r="D344">
        <v>602</v>
      </c>
      <c r="E344">
        <v>5</v>
      </c>
      <c r="F344">
        <v>530000</v>
      </c>
      <c r="G344">
        <v>5</v>
      </c>
      <c r="H344">
        <v>1</v>
      </c>
      <c r="I344" t="s">
        <v>15</v>
      </c>
    </row>
    <row r="345" spans="1:9" x14ac:dyDescent="0.25">
      <c r="A345" t="s">
        <v>16</v>
      </c>
      <c r="B345" t="s">
        <v>148</v>
      </c>
      <c r="C345">
        <v>54</v>
      </c>
      <c r="D345">
        <v>696</v>
      </c>
      <c r="E345">
        <v>3</v>
      </c>
      <c r="F345">
        <v>520000</v>
      </c>
      <c r="G345">
        <v>7</v>
      </c>
      <c r="H345">
        <v>3</v>
      </c>
      <c r="I345" t="s">
        <v>17</v>
      </c>
    </row>
    <row r="346" spans="1:9" x14ac:dyDescent="0.25">
      <c r="A346" t="s">
        <v>18</v>
      </c>
      <c r="B346" t="s">
        <v>148</v>
      </c>
      <c r="C346">
        <v>34</v>
      </c>
      <c r="D346">
        <v>388</v>
      </c>
      <c r="E346">
        <v>6</v>
      </c>
      <c r="F346">
        <v>590000</v>
      </c>
      <c r="G346">
        <v>1</v>
      </c>
      <c r="H346">
        <v>0</v>
      </c>
      <c r="I346" t="s">
        <v>17</v>
      </c>
    </row>
    <row r="347" spans="1:9" x14ac:dyDescent="0.25">
      <c r="A347" t="s">
        <v>19</v>
      </c>
      <c r="B347" t="s">
        <v>148</v>
      </c>
      <c r="C347">
        <v>60</v>
      </c>
      <c r="D347">
        <v>775</v>
      </c>
      <c r="E347">
        <v>4</v>
      </c>
      <c r="F347">
        <v>500000</v>
      </c>
      <c r="G347">
        <v>8</v>
      </c>
      <c r="H347">
        <v>2</v>
      </c>
      <c r="I347" t="s">
        <v>11</v>
      </c>
    </row>
    <row r="348" spans="1:9" x14ac:dyDescent="0.25">
      <c r="A348" t="s">
        <v>20</v>
      </c>
      <c r="B348" t="s">
        <v>148</v>
      </c>
      <c r="C348">
        <v>64</v>
      </c>
      <c r="D348">
        <v>830</v>
      </c>
      <c r="E348">
        <v>3</v>
      </c>
      <c r="F348">
        <v>480000</v>
      </c>
      <c r="G348">
        <v>9</v>
      </c>
      <c r="H348">
        <v>2</v>
      </c>
      <c r="I348" t="s">
        <v>15</v>
      </c>
    </row>
    <row r="349" spans="1:9" x14ac:dyDescent="0.25">
      <c r="A349" t="s">
        <v>21</v>
      </c>
      <c r="B349" t="s">
        <v>148</v>
      </c>
      <c r="C349">
        <v>38</v>
      </c>
      <c r="D349">
        <v>442</v>
      </c>
      <c r="E349">
        <v>6</v>
      </c>
      <c r="F349">
        <v>600000</v>
      </c>
      <c r="G349">
        <v>1</v>
      </c>
      <c r="H349">
        <v>0</v>
      </c>
      <c r="I349" t="s">
        <v>17</v>
      </c>
    </row>
    <row r="350" spans="1:9" x14ac:dyDescent="0.25">
      <c r="A350" t="s">
        <v>22</v>
      </c>
      <c r="B350" t="s">
        <v>148</v>
      </c>
      <c r="C350">
        <v>74</v>
      </c>
      <c r="D350">
        <v>935</v>
      </c>
      <c r="E350">
        <v>5</v>
      </c>
      <c r="F350">
        <v>470000</v>
      </c>
      <c r="G350">
        <v>12</v>
      </c>
      <c r="H350">
        <v>1</v>
      </c>
      <c r="I350" t="s">
        <v>11</v>
      </c>
    </row>
    <row r="351" spans="1:9" x14ac:dyDescent="0.25">
      <c r="A351" t="s">
        <v>23</v>
      </c>
      <c r="B351" t="s">
        <v>148</v>
      </c>
      <c r="C351">
        <v>86</v>
      </c>
      <c r="D351">
        <v>1071</v>
      </c>
      <c r="E351">
        <v>3</v>
      </c>
      <c r="F351">
        <v>450000</v>
      </c>
      <c r="G351">
        <v>15</v>
      </c>
      <c r="H351">
        <v>2</v>
      </c>
      <c r="I351" t="s">
        <v>15</v>
      </c>
    </row>
    <row r="352" spans="1:9" x14ac:dyDescent="0.25">
      <c r="A352" t="s">
        <v>24</v>
      </c>
      <c r="B352" t="s">
        <v>148</v>
      </c>
      <c r="C352">
        <v>29</v>
      </c>
      <c r="D352">
        <v>272</v>
      </c>
      <c r="E352">
        <v>6</v>
      </c>
      <c r="F352">
        <v>630000</v>
      </c>
      <c r="G352">
        <v>0</v>
      </c>
      <c r="H352">
        <v>0</v>
      </c>
      <c r="I352" t="s">
        <v>17</v>
      </c>
    </row>
    <row r="353" spans="1:9" x14ac:dyDescent="0.25">
      <c r="A353" t="s">
        <v>25</v>
      </c>
      <c r="B353" t="s">
        <v>148</v>
      </c>
      <c r="C353">
        <v>92</v>
      </c>
      <c r="D353">
        <v>1138</v>
      </c>
      <c r="E353">
        <v>1</v>
      </c>
      <c r="F353">
        <v>430000</v>
      </c>
      <c r="G353">
        <v>14</v>
      </c>
      <c r="H353">
        <v>3</v>
      </c>
      <c r="I353" t="s">
        <v>11</v>
      </c>
    </row>
    <row r="354" spans="1:9" x14ac:dyDescent="0.25">
      <c r="A354" t="s">
        <v>26</v>
      </c>
      <c r="B354" t="s">
        <v>148</v>
      </c>
      <c r="C354">
        <v>70</v>
      </c>
      <c r="D354">
        <v>870</v>
      </c>
      <c r="E354">
        <v>5</v>
      </c>
      <c r="F354">
        <v>480000</v>
      </c>
      <c r="G354">
        <v>6</v>
      </c>
      <c r="H354">
        <v>1</v>
      </c>
      <c r="I354" t="s">
        <v>15</v>
      </c>
    </row>
    <row r="355" spans="1:9" x14ac:dyDescent="0.25">
      <c r="A355" t="s">
        <v>27</v>
      </c>
      <c r="B355" t="s">
        <v>148</v>
      </c>
      <c r="C355">
        <v>76</v>
      </c>
      <c r="D355">
        <v>964</v>
      </c>
      <c r="E355">
        <v>5</v>
      </c>
      <c r="F355">
        <v>450000</v>
      </c>
      <c r="G355">
        <v>10</v>
      </c>
      <c r="H355">
        <v>2</v>
      </c>
      <c r="I355" t="s">
        <v>17</v>
      </c>
    </row>
    <row r="356" spans="1:9" x14ac:dyDescent="0.25">
      <c r="A356" t="s">
        <v>28</v>
      </c>
      <c r="B356" t="s">
        <v>148</v>
      </c>
      <c r="C356">
        <v>54</v>
      </c>
      <c r="D356">
        <v>622</v>
      </c>
      <c r="E356">
        <v>6</v>
      </c>
      <c r="F356">
        <v>520000</v>
      </c>
      <c r="G356">
        <v>6</v>
      </c>
      <c r="H356">
        <v>1</v>
      </c>
      <c r="I356" t="s">
        <v>11</v>
      </c>
    </row>
    <row r="357" spans="1:9" x14ac:dyDescent="0.25">
      <c r="A357" t="s">
        <v>29</v>
      </c>
      <c r="B357" t="s">
        <v>148</v>
      </c>
      <c r="C357">
        <v>44</v>
      </c>
      <c r="D357">
        <v>496</v>
      </c>
      <c r="E357">
        <v>6</v>
      </c>
      <c r="F357">
        <v>540000</v>
      </c>
      <c r="G357">
        <v>2</v>
      </c>
      <c r="H357">
        <v>0</v>
      </c>
      <c r="I357" t="s">
        <v>15</v>
      </c>
    </row>
    <row r="358" spans="1:9" x14ac:dyDescent="0.25">
      <c r="A358" t="s">
        <v>30</v>
      </c>
      <c r="B358" t="s">
        <v>148</v>
      </c>
      <c r="C358">
        <v>52</v>
      </c>
      <c r="D358">
        <v>596</v>
      </c>
      <c r="E358">
        <v>4</v>
      </c>
      <c r="F358">
        <v>510000</v>
      </c>
      <c r="G358">
        <v>8</v>
      </c>
      <c r="H358">
        <v>1</v>
      </c>
      <c r="I358" t="s">
        <v>17</v>
      </c>
    </row>
    <row r="359" spans="1:9" x14ac:dyDescent="0.25">
      <c r="A359" t="s">
        <v>31</v>
      </c>
      <c r="B359" t="s">
        <v>148</v>
      </c>
      <c r="C359">
        <v>34</v>
      </c>
      <c r="D359">
        <v>426</v>
      </c>
      <c r="E359">
        <v>6</v>
      </c>
      <c r="F359">
        <v>580000</v>
      </c>
      <c r="G359">
        <v>0</v>
      </c>
      <c r="H359">
        <v>0</v>
      </c>
      <c r="I359" t="s">
        <v>11</v>
      </c>
    </row>
    <row r="360" spans="1:9" x14ac:dyDescent="0.25">
      <c r="A360" t="s">
        <v>32</v>
      </c>
      <c r="B360" t="s">
        <v>148</v>
      </c>
      <c r="C360">
        <v>72</v>
      </c>
      <c r="D360">
        <v>802</v>
      </c>
      <c r="E360">
        <v>0</v>
      </c>
      <c r="F360">
        <v>480000</v>
      </c>
      <c r="G360">
        <v>7</v>
      </c>
      <c r="H360">
        <v>3</v>
      </c>
      <c r="I360" t="s">
        <v>15</v>
      </c>
    </row>
    <row r="361" spans="1:9" x14ac:dyDescent="0.25">
      <c r="A361" t="s">
        <v>33</v>
      </c>
      <c r="B361" t="s">
        <v>148</v>
      </c>
      <c r="C361">
        <v>49</v>
      </c>
      <c r="D361">
        <v>601</v>
      </c>
      <c r="E361">
        <v>6</v>
      </c>
      <c r="F361">
        <v>530000</v>
      </c>
      <c r="G361">
        <v>4</v>
      </c>
      <c r="H361">
        <v>1</v>
      </c>
      <c r="I361" t="s">
        <v>34</v>
      </c>
    </row>
    <row r="362" spans="1:9" x14ac:dyDescent="0.25">
      <c r="A362" t="s">
        <v>35</v>
      </c>
      <c r="B362" t="s">
        <v>148</v>
      </c>
      <c r="C362">
        <v>55</v>
      </c>
      <c r="D362">
        <v>617</v>
      </c>
      <c r="E362">
        <v>3</v>
      </c>
      <c r="F362">
        <v>520000</v>
      </c>
      <c r="G362">
        <v>3</v>
      </c>
      <c r="H362">
        <v>0</v>
      </c>
      <c r="I362" t="s">
        <v>34</v>
      </c>
    </row>
    <row r="363" spans="1:9" x14ac:dyDescent="0.25">
      <c r="A363" t="s">
        <v>36</v>
      </c>
      <c r="B363" t="s">
        <v>148</v>
      </c>
      <c r="C363">
        <v>62</v>
      </c>
      <c r="D363">
        <v>684</v>
      </c>
      <c r="E363">
        <v>4</v>
      </c>
      <c r="F363">
        <v>490000</v>
      </c>
      <c r="G363">
        <v>5</v>
      </c>
      <c r="H363">
        <v>2</v>
      </c>
      <c r="I363" t="s">
        <v>11</v>
      </c>
    </row>
    <row r="364" spans="1:9" x14ac:dyDescent="0.25">
      <c r="A364" t="s">
        <v>37</v>
      </c>
      <c r="B364" t="s">
        <v>148</v>
      </c>
      <c r="C364">
        <v>67</v>
      </c>
      <c r="D364">
        <v>802</v>
      </c>
      <c r="E364">
        <v>5</v>
      </c>
      <c r="F364">
        <v>480000</v>
      </c>
      <c r="G364">
        <v>6</v>
      </c>
      <c r="H364">
        <v>1</v>
      </c>
      <c r="I364" t="s">
        <v>15</v>
      </c>
    </row>
    <row r="365" spans="1:9" x14ac:dyDescent="0.25">
      <c r="A365" t="s">
        <v>38</v>
      </c>
      <c r="B365" t="s">
        <v>148</v>
      </c>
      <c r="C365">
        <v>40</v>
      </c>
      <c r="D365">
        <v>418</v>
      </c>
      <c r="E365">
        <v>6</v>
      </c>
      <c r="F365">
        <v>570000</v>
      </c>
      <c r="G365">
        <v>1</v>
      </c>
      <c r="H365">
        <v>0</v>
      </c>
      <c r="I365" t="s">
        <v>17</v>
      </c>
    </row>
    <row r="366" spans="1:9" x14ac:dyDescent="0.25">
      <c r="A366" t="s">
        <v>39</v>
      </c>
      <c r="B366" t="s">
        <v>148</v>
      </c>
      <c r="C366">
        <v>78</v>
      </c>
      <c r="D366">
        <v>870</v>
      </c>
      <c r="E366">
        <v>1</v>
      </c>
      <c r="F366">
        <v>480000</v>
      </c>
      <c r="G366">
        <v>12</v>
      </c>
      <c r="H366">
        <v>3</v>
      </c>
      <c r="I366" t="s">
        <v>11</v>
      </c>
    </row>
    <row r="367" spans="1:9" x14ac:dyDescent="0.25">
      <c r="A367" t="s">
        <v>40</v>
      </c>
      <c r="B367" t="s">
        <v>148</v>
      </c>
      <c r="C367">
        <v>86</v>
      </c>
      <c r="D367">
        <v>1071</v>
      </c>
      <c r="E367">
        <v>3</v>
      </c>
      <c r="F367">
        <v>450000</v>
      </c>
      <c r="G367">
        <v>15</v>
      </c>
      <c r="H367">
        <v>2</v>
      </c>
      <c r="I367" t="s">
        <v>15</v>
      </c>
    </row>
    <row r="368" spans="1:9" x14ac:dyDescent="0.25">
      <c r="A368" t="s">
        <v>41</v>
      </c>
      <c r="B368" t="s">
        <v>148</v>
      </c>
      <c r="C368">
        <v>28</v>
      </c>
      <c r="D368">
        <v>272</v>
      </c>
      <c r="E368">
        <v>6</v>
      </c>
      <c r="F368">
        <v>630000</v>
      </c>
      <c r="G368">
        <v>0</v>
      </c>
      <c r="H368">
        <v>0</v>
      </c>
      <c r="I368" t="s">
        <v>17</v>
      </c>
    </row>
    <row r="369" spans="1:9" x14ac:dyDescent="0.25">
      <c r="A369" t="s">
        <v>42</v>
      </c>
      <c r="B369" t="s">
        <v>148</v>
      </c>
      <c r="C369">
        <v>99</v>
      </c>
      <c r="D369">
        <v>1195</v>
      </c>
      <c r="E369">
        <v>4</v>
      </c>
      <c r="F369">
        <v>400000</v>
      </c>
      <c r="G369">
        <v>14</v>
      </c>
      <c r="H369">
        <v>3</v>
      </c>
      <c r="I369" t="s">
        <v>11</v>
      </c>
    </row>
    <row r="370" spans="1:9" x14ac:dyDescent="0.25">
      <c r="A370" t="s">
        <v>43</v>
      </c>
      <c r="B370" t="s">
        <v>148</v>
      </c>
      <c r="C370">
        <v>95</v>
      </c>
      <c r="D370">
        <v>1071</v>
      </c>
      <c r="E370">
        <v>5</v>
      </c>
      <c r="F370">
        <v>410000</v>
      </c>
      <c r="G370">
        <v>10</v>
      </c>
      <c r="H370">
        <v>2</v>
      </c>
      <c r="I370" t="s">
        <v>15</v>
      </c>
    </row>
    <row r="371" spans="1:9" x14ac:dyDescent="0.25">
      <c r="A371" t="s">
        <v>44</v>
      </c>
      <c r="B371" t="s">
        <v>148</v>
      </c>
      <c r="C371">
        <v>48</v>
      </c>
      <c r="D371">
        <v>575</v>
      </c>
      <c r="E371">
        <v>6</v>
      </c>
      <c r="F371">
        <v>540000</v>
      </c>
      <c r="G371">
        <v>3</v>
      </c>
      <c r="H371">
        <v>1</v>
      </c>
      <c r="I371" t="s">
        <v>34</v>
      </c>
    </row>
    <row r="372" spans="1:9" x14ac:dyDescent="0.25">
      <c r="A372" t="s">
        <v>45</v>
      </c>
      <c r="B372" t="s">
        <v>148</v>
      </c>
      <c r="C372">
        <v>54</v>
      </c>
      <c r="D372">
        <v>617</v>
      </c>
      <c r="E372">
        <v>4</v>
      </c>
      <c r="F372">
        <v>520000</v>
      </c>
      <c r="G372">
        <v>5</v>
      </c>
      <c r="H372">
        <v>0</v>
      </c>
      <c r="I372" t="s">
        <v>11</v>
      </c>
    </row>
    <row r="373" spans="1:9" x14ac:dyDescent="0.25">
      <c r="A373" t="s">
        <v>46</v>
      </c>
      <c r="B373" t="s">
        <v>148</v>
      </c>
      <c r="C373">
        <v>71</v>
      </c>
      <c r="D373">
        <v>870</v>
      </c>
      <c r="E373">
        <v>4</v>
      </c>
      <c r="F373">
        <v>490000</v>
      </c>
      <c r="G373">
        <v>8</v>
      </c>
      <c r="H373">
        <v>2</v>
      </c>
      <c r="I373" t="s">
        <v>11</v>
      </c>
    </row>
    <row r="374" spans="1:9" x14ac:dyDescent="0.25">
      <c r="A374" t="s">
        <v>47</v>
      </c>
      <c r="B374" t="s">
        <v>148</v>
      </c>
      <c r="C374">
        <v>44</v>
      </c>
      <c r="D374">
        <v>516</v>
      </c>
      <c r="E374">
        <v>6</v>
      </c>
      <c r="F374">
        <v>590000</v>
      </c>
      <c r="G374">
        <v>2</v>
      </c>
      <c r="H374">
        <v>0</v>
      </c>
      <c r="I374" t="s">
        <v>15</v>
      </c>
    </row>
    <row r="375" spans="1:9" x14ac:dyDescent="0.25">
      <c r="A375" t="s">
        <v>48</v>
      </c>
      <c r="B375" t="s">
        <v>148</v>
      </c>
      <c r="C375">
        <v>84</v>
      </c>
      <c r="D375">
        <v>930</v>
      </c>
      <c r="E375">
        <v>4</v>
      </c>
      <c r="F375">
        <v>450000</v>
      </c>
      <c r="G375">
        <v>11</v>
      </c>
      <c r="H375">
        <v>1</v>
      </c>
      <c r="I375" t="s">
        <v>17</v>
      </c>
    </row>
    <row r="376" spans="1:9" x14ac:dyDescent="0.25">
      <c r="A376" t="s">
        <v>49</v>
      </c>
      <c r="B376" t="s">
        <v>148</v>
      </c>
      <c r="C376">
        <v>62</v>
      </c>
      <c r="D376">
        <v>720</v>
      </c>
      <c r="E376">
        <v>4</v>
      </c>
      <c r="F376">
        <v>460000</v>
      </c>
      <c r="G376">
        <v>6</v>
      </c>
      <c r="H376">
        <v>2</v>
      </c>
      <c r="I376" t="s">
        <v>11</v>
      </c>
    </row>
    <row r="377" spans="1:9" x14ac:dyDescent="0.25">
      <c r="A377" t="s">
        <v>50</v>
      </c>
      <c r="B377" t="s">
        <v>148</v>
      </c>
      <c r="C377">
        <v>46</v>
      </c>
      <c r="D377">
        <v>460</v>
      </c>
      <c r="E377">
        <v>6</v>
      </c>
      <c r="F377">
        <v>590000</v>
      </c>
      <c r="G377">
        <v>1</v>
      </c>
      <c r="H377">
        <v>0</v>
      </c>
      <c r="I377" t="s">
        <v>34</v>
      </c>
    </row>
    <row r="378" spans="1:9" x14ac:dyDescent="0.25">
      <c r="A378" t="s">
        <v>51</v>
      </c>
      <c r="B378" t="s">
        <v>148</v>
      </c>
      <c r="C378">
        <v>73</v>
      </c>
      <c r="D378">
        <v>834</v>
      </c>
      <c r="E378">
        <v>5</v>
      </c>
      <c r="F378">
        <v>480000</v>
      </c>
      <c r="G378">
        <v>9</v>
      </c>
      <c r="H378">
        <v>1</v>
      </c>
      <c r="I378" t="s">
        <v>15</v>
      </c>
    </row>
    <row r="379" spans="1:9" x14ac:dyDescent="0.25">
      <c r="A379" t="s">
        <v>52</v>
      </c>
      <c r="B379" t="s">
        <v>148</v>
      </c>
      <c r="C379">
        <v>52</v>
      </c>
      <c r="D379">
        <v>602</v>
      </c>
      <c r="E379">
        <v>5</v>
      </c>
      <c r="F379">
        <v>520000</v>
      </c>
      <c r="G379">
        <v>4</v>
      </c>
      <c r="H379">
        <v>1</v>
      </c>
      <c r="I379" t="s">
        <v>34</v>
      </c>
    </row>
    <row r="380" spans="1:9" x14ac:dyDescent="0.25">
      <c r="A380" t="s">
        <v>53</v>
      </c>
      <c r="B380" t="s">
        <v>148</v>
      </c>
      <c r="C380">
        <v>36</v>
      </c>
      <c r="D380">
        <v>414</v>
      </c>
      <c r="E380">
        <v>6</v>
      </c>
      <c r="F380">
        <v>590000</v>
      </c>
      <c r="G380">
        <v>0</v>
      </c>
      <c r="H380">
        <v>0</v>
      </c>
      <c r="I380" t="s">
        <v>17</v>
      </c>
    </row>
    <row r="381" spans="1:9" x14ac:dyDescent="0.25">
      <c r="A381" t="s">
        <v>54</v>
      </c>
      <c r="B381" t="s">
        <v>148</v>
      </c>
      <c r="C381">
        <v>82</v>
      </c>
      <c r="D381">
        <v>975</v>
      </c>
      <c r="E381">
        <v>4</v>
      </c>
      <c r="F381">
        <v>450000</v>
      </c>
      <c r="G381">
        <v>11</v>
      </c>
      <c r="H381">
        <v>2</v>
      </c>
      <c r="I381" t="s">
        <v>11</v>
      </c>
    </row>
    <row r="382" spans="1:9" x14ac:dyDescent="0.25">
      <c r="A382" t="s">
        <v>55</v>
      </c>
      <c r="B382" t="s">
        <v>148</v>
      </c>
      <c r="C382">
        <v>64</v>
      </c>
      <c r="D382">
        <v>775</v>
      </c>
      <c r="E382">
        <v>3</v>
      </c>
      <c r="F382">
        <v>480000</v>
      </c>
      <c r="G382">
        <v>7</v>
      </c>
      <c r="H382">
        <v>1</v>
      </c>
      <c r="I382" t="s">
        <v>15</v>
      </c>
    </row>
    <row r="383" spans="1:9" x14ac:dyDescent="0.25">
      <c r="A383" t="s">
        <v>56</v>
      </c>
      <c r="B383" t="s">
        <v>148</v>
      </c>
      <c r="C383">
        <v>39</v>
      </c>
      <c r="D383">
        <v>484</v>
      </c>
      <c r="E383">
        <v>6</v>
      </c>
      <c r="F383">
        <v>590000</v>
      </c>
      <c r="G383">
        <v>1</v>
      </c>
      <c r="H383">
        <v>0</v>
      </c>
      <c r="I383" t="s">
        <v>34</v>
      </c>
    </row>
    <row r="384" spans="1:9" x14ac:dyDescent="0.25">
      <c r="A384" t="s">
        <v>57</v>
      </c>
      <c r="B384" t="s">
        <v>148</v>
      </c>
      <c r="C384">
        <v>73</v>
      </c>
      <c r="D384">
        <v>817</v>
      </c>
      <c r="E384">
        <v>5</v>
      </c>
      <c r="F384">
        <v>480000</v>
      </c>
      <c r="G384">
        <v>8</v>
      </c>
      <c r="H384">
        <v>1</v>
      </c>
      <c r="I384" t="s">
        <v>11</v>
      </c>
    </row>
    <row r="385" spans="1:9" x14ac:dyDescent="0.25">
      <c r="A385" t="s">
        <v>58</v>
      </c>
      <c r="B385" t="s">
        <v>148</v>
      </c>
      <c r="C385">
        <v>46</v>
      </c>
      <c r="D385">
        <v>508</v>
      </c>
      <c r="E385">
        <v>6</v>
      </c>
      <c r="F385">
        <v>530000</v>
      </c>
      <c r="G385">
        <v>2</v>
      </c>
      <c r="H385">
        <v>0</v>
      </c>
      <c r="I385" t="s">
        <v>15</v>
      </c>
    </row>
    <row r="386" spans="1:9" x14ac:dyDescent="0.25">
      <c r="A386" t="s">
        <v>59</v>
      </c>
      <c r="B386" t="s">
        <v>148</v>
      </c>
      <c r="C386">
        <v>64</v>
      </c>
      <c r="D386">
        <v>684</v>
      </c>
      <c r="E386">
        <v>4</v>
      </c>
      <c r="F386">
        <v>490000</v>
      </c>
      <c r="G386">
        <v>5</v>
      </c>
      <c r="H386">
        <v>2</v>
      </c>
      <c r="I386" t="s">
        <v>17</v>
      </c>
    </row>
    <row r="387" spans="1:9" x14ac:dyDescent="0.25">
      <c r="A387" t="s">
        <v>60</v>
      </c>
      <c r="B387" t="s">
        <v>148</v>
      </c>
      <c r="C387">
        <v>52</v>
      </c>
      <c r="D387">
        <v>617</v>
      </c>
      <c r="E387">
        <v>3</v>
      </c>
      <c r="F387">
        <v>480000</v>
      </c>
      <c r="G387">
        <v>6</v>
      </c>
      <c r="H387">
        <v>1</v>
      </c>
      <c r="I387" t="s">
        <v>34</v>
      </c>
    </row>
    <row r="388" spans="1:9" x14ac:dyDescent="0.25">
      <c r="A388" t="s">
        <v>61</v>
      </c>
      <c r="B388" t="s">
        <v>148</v>
      </c>
      <c r="C388">
        <v>68</v>
      </c>
      <c r="D388">
        <v>834</v>
      </c>
      <c r="E388">
        <v>3</v>
      </c>
      <c r="F388">
        <v>460000</v>
      </c>
      <c r="G388">
        <v>10</v>
      </c>
      <c r="H388">
        <v>3</v>
      </c>
      <c r="I388" t="s">
        <v>15</v>
      </c>
    </row>
    <row r="389" spans="1:9" x14ac:dyDescent="0.25">
      <c r="A389" t="s">
        <v>62</v>
      </c>
      <c r="B389" t="s">
        <v>148</v>
      </c>
      <c r="C389">
        <v>33</v>
      </c>
      <c r="D389">
        <v>387</v>
      </c>
      <c r="E389">
        <v>6</v>
      </c>
      <c r="F389">
        <v>630000</v>
      </c>
      <c r="G389">
        <v>0</v>
      </c>
      <c r="H389">
        <v>0</v>
      </c>
      <c r="I389" t="s">
        <v>17</v>
      </c>
    </row>
    <row r="390" spans="1:9" x14ac:dyDescent="0.25">
      <c r="A390" t="s">
        <v>63</v>
      </c>
      <c r="B390" t="s">
        <v>148</v>
      </c>
      <c r="C390">
        <v>80</v>
      </c>
      <c r="D390">
        <v>988</v>
      </c>
      <c r="E390">
        <v>5</v>
      </c>
      <c r="F390">
        <v>440000</v>
      </c>
      <c r="G390">
        <v>9</v>
      </c>
      <c r="H390">
        <v>1</v>
      </c>
      <c r="I390" t="s">
        <v>11</v>
      </c>
    </row>
    <row r="391" spans="1:9" x14ac:dyDescent="0.25">
      <c r="A391" t="s">
        <v>64</v>
      </c>
      <c r="B391" t="s">
        <v>148</v>
      </c>
      <c r="C391">
        <v>45</v>
      </c>
      <c r="D391">
        <v>510</v>
      </c>
      <c r="E391">
        <v>5</v>
      </c>
      <c r="F391">
        <v>490000</v>
      </c>
      <c r="G391">
        <v>3</v>
      </c>
      <c r="H391">
        <v>1</v>
      </c>
      <c r="I391" t="s">
        <v>15</v>
      </c>
    </row>
    <row r="392" spans="1:9" x14ac:dyDescent="0.25">
      <c r="A392" t="s">
        <v>65</v>
      </c>
      <c r="B392" t="s">
        <v>148</v>
      </c>
      <c r="C392">
        <v>55</v>
      </c>
      <c r="D392">
        <v>640</v>
      </c>
      <c r="E392">
        <v>4</v>
      </c>
      <c r="F392">
        <v>480000</v>
      </c>
      <c r="G392">
        <v>2</v>
      </c>
      <c r="H392">
        <v>2</v>
      </c>
      <c r="I392" t="s">
        <v>11</v>
      </c>
    </row>
    <row r="393" spans="1:9" x14ac:dyDescent="0.25">
      <c r="A393" t="s">
        <v>66</v>
      </c>
      <c r="B393" t="s">
        <v>148</v>
      </c>
      <c r="C393">
        <v>72</v>
      </c>
      <c r="D393">
        <v>864</v>
      </c>
      <c r="E393">
        <v>1</v>
      </c>
      <c r="F393">
        <v>470000</v>
      </c>
      <c r="G393">
        <v>8</v>
      </c>
      <c r="H393">
        <v>1</v>
      </c>
      <c r="I393" t="s">
        <v>17</v>
      </c>
    </row>
    <row r="394" spans="1:9" x14ac:dyDescent="0.25">
      <c r="A394" t="s">
        <v>67</v>
      </c>
      <c r="B394" t="s">
        <v>148</v>
      </c>
      <c r="C394">
        <v>60</v>
      </c>
      <c r="D394">
        <v>720</v>
      </c>
      <c r="E394">
        <v>6</v>
      </c>
      <c r="F394">
        <v>460000</v>
      </c>
      <c r="G394">
        <v>4</v>
      </c>
      <c r="H394">
        <v>0</v>
      </c>
      <c r="I394" t="s">
        <v>15</v>
      </c>
    </row>
    <row r="395" spans="1:9" x14ac:dyDescent="0.25">
      <c r="A395" t="s">
        <v>68</v>
      </c>
      <c r="B395" t="s">
        <v>148</v>
      </c>
      <c r="C395">
        <v>78</v>
      </c>
      <c r="D395">
        <v>975</v>
      </c>
      <c r="E395">
        <v>5</v>
      </c>
      <c r="F395">
        <v>450000</v>
      </c>
      <c r="G395">
        <v>11</v>
      </c>
      <c r="H395">
        <v>2</v>
      </c>
      <c r="I395" t="s">
        <v>34</v>
      </c>
    </row>
    <row r="396" spans="1:9" x14ac:dyDescent="0.25">
      <c r="A396" t="s">
        <v>69</v>
      </c>
      <c r="B396" t="s">
        <v>148</v>
      </c>
      <c r="C396">
        <v>65</v>
      </c>
      <c r="D396">
        <v>780</v>
      </c>
      <c r="E396">
        <v>2</v>
      </c>
      <c r="F396">
        <v>470000</v>
      </c>
      <c r="G396">
        <v>5</v>
      </c>
      <c r="H396">
        <v>1</v>
      </c>
      <c r="I396" t="s">
        <v>11</v>
      </c>
    </row>
    <row r="397" spans="1:9" x14ac:dyDescent="0.25">
      <c r="A397" t="s">
        <v>70</v>
      </c>
      <c r="B397" t="s">
        <v>148</v>
      </c>
      <c r="C397">
        <v>44</v>
      </c>
      <c r="D397">
        <v>484</v>
      </c>
      <c r="E397">
        <v>6</v>
      </c>
      <c r="F397">
        <v>590000</v>
      </c>
      <c r="G397">
        <v>1</v>
      </c>
      <c r="H397">
        <v>0</v>
      </c>
      <c r="I397" t="s">
        <v>17</v>
      </c>
    </row>
    <row r="398" spans="1:9" x14ac:dyDescent="0.25">
      <c r="A398" t="s">
        <v>71</v>
      </c>
      <c r="B398" t="s">
        <v>148</v>
      </c>
      <c r="C398">
        <v>92</v>
      </c>
      <c r="D398">
        <v>1138</v>
      </c>
      <c r="E398">
        <v>3</v>
      </c>
      <c r="F398">
        <v>450000</v>
      </c>
      <c r="G398">
        <v>15</v>
      </c>
      <c r="H398">
        <v>2</v>
      </c>
      <c r="I398" t="s">
        <v>15</v>
      </c>
    </row>
    <row r="399" spans="1:9" x14ac:dyDescent="0.25">
      <c r="A399" t="s">
        <v>72</v>
      </c>
      <c r="B399" t="s">
        <v>148</v>
      </c>
      <c r="C399">
        <v>56</v>
      </c>
      <c r="D399">
        <v>616</v>
      </c>
      <c r="E399">
        <v>4</v>
      </c>
      <c r="F399">
        <v>490000</v>
      </c>
      <c r="G399">
        <v>3</v>
      </c>
      <c r="H399">
        <v>1</v>
      </c>
      <c r="I399" t="s">
        <v>11</v>
      </c>
    </row>
    <row r="400" spans="1:9" x14ac:dyDescent="0.25">
      <c r="A400" t="s">
        <v>73</v>
      </c>
      <c r="B400" t="s">
        <v>148</v>
      </c>
      <c r="C400">
        <v>48</v>
      </c>
      <c r="D400">
        <v>508</v>
      </c>
      <c r="E400">
        <v>5</v>
      </c>
      <c r="F400">
        <v>530000</v>
      </c>
      <c r="G400">
        <v>2</v>
      </c>
      <c r="H400">
        <v>0</v>
      </c>
      <c r="I400" t="s">
        <v>34</v>
      </c>
    </row>
    <row r="401" spans="1:9" x14ac:dyDescent="0.25">
      <c r="A401" t="s">
        <v>74</v>
      </c>
      <c r="B401" t="s">
        <v>148</v>
      </c>
      <c r="C401">
        <v>42</v>
      </c>
      <c r="D401">
        <v>450</v>
      </c>
      <c r="E401">
        <v>6</v>
      </c>
      <c r="F401">
        <v>590000</v>
      </c>
      <c r="G401">
        <v>1</v>
      </c>
      <c r="H401">
        <v>0</v>
      </c>
      <c r="I401" t="s">
        <v>15</v>
      </c>
    </row>
    <row r="402" spans="1:9" x14ac:dyDescent="0.25">
      <c r="A402" t="s">
        <v>75</v>
      </c>
      <c r="B402" t="s">
        <v>148</v>
      </c>
      <c r="C402">
        <v>72</v>
      </c>
      <c r="D402">
        <v>864</v>
      </c>
      <c r="E402">
        <v>3</v>
      </c>
      <c r="F402">
        <v>460000</v>
      </c>
      <c r="G402">
        <v>8</v>
      </c>
      <c r="H402">
        <v>1</v>
      </c>
      <c r="I402" t="s">
        <v>11</v>
      </c>
    </row>
    <row r="403" spans="1:9" x14ac:dyDescent="0.25">
      <c r="A403" t="s">
        <v>76</v>
      </c>
      <c r="B403" t="s">
        <v>148</v>
      </c>
      <c r="C403">
        <v>60</v>
      </c>
      <c r="D403">
        <v>720</v>
      </c>
      <c r="E403">
        <v>4</v>
      </c>
      <c r="F403">
        <v>480000</v>
      </c>
      <c r="G403">
        <v>5</v>
      </c>
      <c r="H403">
        <v>2</v>
      </c>
      <c r="I403" t="s">
        <v>17</v>
      </c>
    </row>
    <row r="404" spans="1:9" x14ac:dyDescent="0.25">
      <c r="A404" t="s">
        <v>77</v>
      </c>
      <c r="B404" t="s">
        <v>148</v>
      </c>
      <c r="C404">
        <v>76</v>
      </c>
      <c r="D404">
        <v>960</v>
      </c>
      <c r="E404">
        <v>5</v>
      </c>
      <c r="F404">
        <v>470000</v>
      </c>
      <c r="G404">
        <v>12</v>
      </c>
      <c r="H404">
        <v>3</v>
      </c>
      <c r="I404" t="s">
        <v>15</v>
      </c>
    </row>
    <row r="405" spans="1:9" x14ac:dyDescent="0.25">
      <c r="A405" t="s">
        <v>78</v>
      </c>
      <c r="B405" t="s">
        <v>148</v>
      </c>
      <c r="C405">
        <v>62</v>
      </c>
      <c r="D405">
        <v>744</v>
      </c>
      <c r="E405">
        <v>4</v>
      </c>
      <c r="F405">
        <v>450000</v>
      </c>
      <c r="G405">
        <v>6</v>
      </c>
      <c r="H405">
        <v>1</v>
      </c>
      <c r="I405" t="s">
        <v>11</v>
      </c>
    </row>
    <row r="406" spans="1:9" x14ac:dyDescent="0.25">
      <c r="A406" t="s">
        <v>79</v>
      </c>
      <c r="B406" t="s">
        <v>148</v>
      </c>
      <c r="C406">
        <v>44</v>
      </c>
      <c r="D406">
        <v>516</v>
      </c>
      <c r="E406">
        <v>6</v>
      </c>
      <c r="F406">
        <v>540000</v>
      </c>
      <c r="G406">
        <v>2</v>
      </c>
      <c r="H406">
        <v>0</v>
      </c>
      <c r="I406" t="s">
        <v>34</v>
      </c>
    </row>
    <row r="407" spans="1:9" x14ac:dyDescent="0.25">
      <c r="A407" t="s">
        <v>80</v>
      </c>
      <c r="B407" t="s">
        <v>148</v>
      </c>
      <c r="C407">
        <v>50</v>
      </c>
      <c r="D407">
        <v>588</v>
      </c>
      <c r="E407">
        <v>5</v>
      </c>
      <c r="F407">
        <v>530000</v>
      </c>
      <c r="G407">
        <v>3</v>
      </c>
      <c r="H407">
        <v>1</v>
      </c>
      <c r="I407" t="s">
        <v>17</v>
      </c>
    </row>
    <row r="408" spans="1:9" x14ac:dyDescent="0.25">
      <c r="A408" t="s">
        <v>81</v>
      </c>
      <c r="B408" t="s">
        <v>148</v>
      </c>
      <c r="C408">
        <v>82</v>
      </c>
      <c r="D408">
        <v>1020</v>
      </c>
      <c r="E408">
        <v>6</v>
      </c>
      <c r="F408">
        <v>440000</v>
      </c>
      <c r="G408">
        <v>11</v>
      </c>
      <c r="H408">
        <v>1</v>
      </c>
      <c r="I408" t="s">
        <v>15</v>
      </c>
    </row>
    <row r="409" spans="1:9" x14ac:dyDescent="0.25">
      <c r="A409" t="s">
        <v>82</v>
      </c>
      <c r="B409" t="s">
        <v>148</v>
      </c>
      <c r="C409">
        <v>87</v>
      </c>
      <c r="D409">
        <v>1020</v>
      </c>
      <c r="E409">
        <v>4</v>
      </c>
      <c r="F409">
        <v>430000</v>
      </c>
      <c r="G409">
        <v>15</v>
      </c>
      <c r="H409">
        <v>2</v>
      </c>
      <c r="I409" t="s">
        <v>11</v>
      </c>
    </row>
    <row r="410" spans="1:9" x14ac:dyDescent="0.25">
      <c r="A410" t="s">
        <v>83</v>
      </c>
      <c r="B410" t="s">
        <v>148</v>
      </c>
      <c r="C410">
        <v>32</v>
      </c>
      <c r="D410">
        <v>350</v>
      </c>
      <c r="E410">
        <v>6</v>
      </c>
      <c r="F410">
        <v>630000</v>
      </c>
      <c r="G410">
        <v>0</v>
      </c>
      <c r="H410">
        <v>0</v>
      </c>
      <c r="I410" t="s">
        <v>17</v>
      </c>
    </row>
    <row r="411" spans="1:9" x14ac:dyDescent="0.25">
      <c r="A411" t="s">
        <v>84</v>
      </c>
      <c r="B411" t="s">
        <v>148</v>
      </c>
      <c r="C411">
        <v>96</v>
      </c>
      <c r="D411">
        <v>1150</v>
      </c>
      <c r="E411">
        <v>4</v>
      </c>
      <c r="F411">
        <v>400000</v>
      </c>
      <c r="G411">
        <v>14</v>
      </c>
      <c r="H411">
        <v>3</v>
      </c>
      <c r="I411" t="s">
        <v>11</v>
      </c>
    </row>
    <row r="412" spans="1:9" x14ac:dyDescent="0.25">
      <c r="A412" t="s">
        <v>85</v>
      </c>
      <c r="B412" t="s">
        <v>148</v>
      </c>
      <c r="C412">
        <v>91</v>
      </c>
      <c r="D412">
        <v>1071</v>
      </c>
      <c r="E412">
        <v>5</v>
      </c>
      <c r="F412">
        <v>410000</v>
      </c>
      <c r="G412">
        <v>10</v>
      </c>
      <c r="H412">
        <v>2</v>
      </c>
      <c r="I412" t="s">
        <v>15</v>
      </c>
    </row>
    <row r="413" spans="1:9" x14ac:dyDescent="0.25">
      <c r="A413" t="s">
        <v>86</v>
      </c>
      <c r="B413" t="s">
        <v>148</v>
      </c>
      <c r="C413">
        <v>49</v>
      </c>
      <c r="D413">
        <v>575</v>
      </c>
      <c r="E413">
        <v>6</v>
      </c>
      <c r="F413">
        <v>540000</v>
      </c>
      <c r="G413">
        <v>3</v>
      </c>
      <c r="H413">
        <v>1</v>
      </c>
      <c r="I413" t="s">
        <v>34</v>
      </c>
    </row>
    <row r="414" spans="1:9" x14ac:dyDescent="0.25">
      <c r="A414" t="s">
        <v>87</v>
      </c>
      <c r="B414" t="s">
        <v>148</v>
      </c>
      <c r="C414">
        <v>56</v>
      </c>
      <c r="D414">
        <v>640</v>
      </c>
      <c r="E414">
        <v>5</v>
      </c>
      <c r="F414">
        <v>530000</v>
      </c>
      <c r="G414">
        <v>5</v>
      </c>
      <c r="H414">
        <v>0</v>
      </c>
      <c r="I414" t="s">
        <v>34</v>
      </c>
    </row>
    <row r="415" spans="1:9" x14ac:dyDescent="0.25">
      <c r="A415" t="s">
        <v>88</v>
      </c>
      <c r="B415" t="s">
        <v>148</v>
      </c>
      <c r="C415">
        <v>73</v>
      </c>
      <c r="D415">
        <v>870</v>
      </c>
      <c r="E415">
        <v>4</v>
      </c>
      <c r="F415">
        <v>490000</v>
      </c>
      <c r="G415">
        <v>8</v>
      </c>
      <c r="H415">
        <v>2</v>
      </c>
      <c r="I415" t="s">
        <v>11</v>
      </c>
    </row>
    <row r="416" spans="1:9" x14ac:dyDescent="0.25">
      <c r="A416" t="s">
        <v>89</v>
      </c>
      <c r="B416" t="s">
        <v>148</v>
      </c>
      <c r="C416">
        <v>46</v>
      </c>
      <c r="D416">
        <v>484</v>
      </c>
      <c r="E416">
        <v>6</v>
      </c>
      <c r="F416">
        <v>590000</v>
      </c>
      <c r="G416">
        <v>2</v>
      </c>
      <c r="H416">
        <v>0</v>
      </c>
      <c r="I416" t="s">
        <v>15</v>
      </c>
    </row>
    <row r="417" spans="1:9" x14ac:dyDescent="0.25">
      <c r="A417" t="s">
        <v>90</v>
      </c>
      <c r="B417" t="s">
        <v>148</v>
      </c>
      <c r="C417">
        <v>85</v>
      </c>
      <c r="D417">
        <v>1020</v>
      </c>
      <c r="E417">
        <v>4</v>
      </c>
      <c r="F417">
        <v>440000</v>
      </c>
      <c r="G417">
        <v>11</v>
      </c>
      <c r="H417">
        <v>1</v>
      </c>
      <c r="I417" t="s">
        <v>17</v>
      </c>
    </row>
    <row r="418" spans="1:9" x14ac:dyDescent="0.25">
      <c r="A418" t="s">
        <v>91</v>
      </c>
      <c r="B418" t="s">
        <v>148</v>
      </c>
      <c r="C418">
        <v>64</v>
      </c>
      <c r="D418">
        <v>775</v>
      </c>
      <c r="E418">
        <v>5</v>
      </c>
      <c r="F418">
        <v>480000</v>
      </c>
      <c r="G418">
        <v>7</v>
      </c>
      <c r="H418">
        <v>1</v>
      </c>
      <c r="I418" t="s">
        <v>11</v>
      </c>
    </row>
    <row r="419" spans="1:9" x14ac:dyDescent="0.25">
      <c r="A419" t="s">
        <v>92</v>
      </c>
      <c r="B419" t="s">
        <v>148</v>
      </c>
      <c r="C419">
        <v>46</v>
      </c>
      <c r="D419">
        <v>510</v>
      </c>
      <c r="E419">
        <v>6</v>
      </c>
      <c r="F419">
        <v>530000</v>
      </c>
      <c r="G419">
        <v>2</v>
      </c>
      <c r="H419">
        <v>0</v>
      </c>
      <c r="I419" t="s">
        <v>34</v>
      </c>
    </row>
    <row r="420" spans="1:9" x14ac:dyDescent="0.25">
      <c r="A420" t="s">
        <v>93</v>
      </c>
      <c r="B420" t="s">
        <v>148</v>
      </c>
      <c r="C420">
        <v>72</v>
      </c>
      <c r="D420">
        <v>802</v>
      </c>
      <c r="E420">
        <v>4</v>
      </c>
      <c r="F420">
        <v>480000</v>
      </c>
      <c r="G420">
        <v>9</v>
      </c>
      <c r="H420">
        <v>1</v>
      </c>
      <c r="I420" t="s">
        <v>15</v>
      </c>
    </row>
    <row r="421" spans="1:9" x14ac:dyDescent="0.25">
      <c r="A421" t="s">
        <v>94</v>
      </c>
      <c r="B421" t="s">
        <v>148</v>
      </c>
      <c r="C421">
        <v>48</v>
      </c>
      <c r="D421">
        <v>548</v>
      </c>
      <c r="E421">
        <v>6</v>
      </c>
      <c r="F421">
        <v>590000</v>
      </c>
      <c r="G421">
        <v>3</v>
      </c>
      <c r="H421">
        <v>0</v>
      </c>
      <c r="I421" t="s">
        <v>34</v>
      </c>
    </row>
    <row r="422" spans="1:9" x14ac:dyDescent="0.25">
      <c r="A422" t="s">
        <v>95</v>
      </c>
      <c r="B422" t="s">
        <v>148</v>
      </c>
      <c r="C422">
        <v>38</v>
      </c>
      <c r="D422">
        <v>440</v>
      </c>
      <c r="E422">
        <v>6</v>
      </c>
      <c r="F422">
        <v>600000</v>
      </c>
      <c r="G422">
        <v>0</v>
      </c>
      <c r="H422">
        <v>0</v>
      </c>
      <c r="I422" t="s">
        <v>17</v>
      </c>
    </row>
    <row r="423" spans="1:9" x14ac:dyDescent="0.25">
      <c r="A423" t="s">
        <v>96</v>
      </c>
      <c r="B423" t="s">
        <v>148</v>
      </c>
      <c r="C423">
        <v>76</v>
      </c>
      <c r="D423">
        <v>917</v>
      </c>
      <c r="E423">
        <v>4</v>
      </c>
      <c r="F423">
        <v>450000</v>
      </c>
      <c r="G423">
        <v>11</v>
      </c>
      <c r="H423">
        <v>2</v>
      </c>
      <c r="I423" t="s">
        <v>11</v>
      </c>
    </row>
    <row r="424" spans="1:9" x14ac:dyDescent="0.25">
      <c r="A424" t="s">
        <v>97</v>
      </c>
      <c r="B424" t="s">
        <v>148</v>
      </c>
      <c r="C424">
        <v>63</v>
      </c>
      <c r="D424">
        <v>753</v>
      </c>
      <c r="E424">
        <v>5</v>
      </c>
      <c r="F424">
        <v>460000</v>
      </c>
      <c r="G424">
        <v>5</v>
      </c>
      <c r="H424">
        <v>1</v>
      </c>
      <c r="I424" t="s">
        <v>15</v>
      </c>
    </row>
    <row r="425" spans="1:9" x14ac:dyDescent="0.25">
      <c r="A425" t="s">
        <v>98</v>
      </c>
      <c r="B425" t="s">
        <v>148</v>
      </c>
      <c r="C425">
        <v>45</v>
      </c>
      <c r="D425">
        <v>534</v>
      </c>
      <c r="E425">
        <v>6</v>
      </c>
      <c r="F425">
        <v>570000</v>
      </c>
      <c r="G425">
        <v>1</v>
      </c>
      <c r="H425">
        <v>0</v>
      </c>
      <c r="I425" t="s">
        <v>34</v>
      </c>
    </row>
    <row r="426" spans="1:9" x14ac:dyDescent="0.25">
      <c r="A426" t="s">
        <v>99</v>
      </c>
      <c r="B426" t="s">
        <v>148</v>
      </c>
      <c r="C426">
        <v>70</v>
      </c>
      <c r="D426">
        <v>828</v>
      </c>
      <c r="E426">
        <v>5</v>
      </c>
      <c r="F426">
        <v>470000</v>
      </c>
      <c r="G426">
        <v>8</v>
      </c>
      <c r="H426">
        <v>1</v>
      </c>
      <c r="I426" t="s">
        <v>11</v>
      </c>
    </row>
    <row r="427" spans="1:9" x14ac:dyDescent="0.25">
      <c r="A427" t="s">
        <v>100</v>
      </c>
      <c r="B427" t="s">
        <v>148</v>
      </c>
      <c r="C427">
        <v>44</v>
      </c>
      <c r="D427">
        <v>484</v>
      </c>
      <c r="E427">
        <v>6</v>
      </c>
      <c r="F427">
        <v>590000</v>
      </c>
      <c r="G427">
        <v>1</v>
      </c>
      <c r="H427">
        <v>0</v>
      </c>
      <c r="I427" t="s">
        <v>17</v>
      </c>
    </row>
    <row r="428" spans="1:9" x14ac:dyDescent="0.25">
      <c r="A428" t="s">
        <v>101</v>
      </c>
      <c r="B428" t="s">
        <v>148</v>
      </c>
      <c r="C428">
        <v>60</v>
      </c>
      <c r="D428">
        <v>720</v>
      </c>
      <c r="E428">
        <v>4</v>
      </c>
      <c r="F428">
        <v>480000</v>
      </c>
      <c r="G428">
        <v>5</v>
      </c>
      <c r="H428">
        <v>2</v>
      </c>
      <c r="I428" t="s">
        <v>17</v>
      </c>
    </row>
    <row r="429" spans="1:9" x14ac:dyDescent="0.25">
      <c r="A429" t="s">
        <v>102</v>
      </c>
      <c r="B429" t="s">
        <v>148</v>
      </c>
      <c r="C429">
        <v>50</v>
      </c>
      <c r="D429">
        <v>607</v>
      </c>
      <c r="E429">
        <v>5</v>
      </c>
      <c r="F429">
        <v>480000</v>
      </c>
      <c r="G429">
        <v>6</v>
      </c>
      <c r="H429">
        <v>1</v>
      </c>
      <c r="I429" t="s">
        <v>34</v>
      </c>
    </row>
    <row r="430" spans="1:9" x14ac:dyDescent="0.25">
      <c r="A430" t="s">
        <v>103</v>
      </c>
      <c r="B430" t="s">
        <v>148</v>
      </c>
      <c r="C430">
        <v>34</v>
      </c>
      <c r="D430">
        <v>387</v>
      </c>
      <c r="E430">
        <v>6</v>
      </c>
      <c r="F430">
        <v>630000</v>
      </c>
      <c r="G430">
        <v>0</v>
      </c>
      <c r="H430">
        <v>0</v>
      </c>
      <c r="I430" t="s">
        <v>17</v>
      </c>
    </row>
    <row r="431" spans="1:9" x14ac:dyDescent="0.25">
      <c r="A431" t="s">
        <v>104</v>
      </c>
      <c r="B431" t="s">
        <v>148</v>
      </c>
      <c r="C431">
        <v>78</v>
      </c>
      <c r="D431">
        <v>1020</v>
      </c>
      <c r="E431">
        <v>4</v>
      </c>
      <c r="F431">
        <v>430000</v>
      </c>
      <c r="G431">
        <v>9</v>
      </c>
      <c r="H431">
        <v>1</v>
      </c>
      <c r="I431" t="s">
        <v>11</v>
      </c>
    </row>
    <row r="432" spans="1:9" x14ac:dyDescent="0.25">
      <c r="A432" t="s">
        <v>105</v>
      </c>
      <c r="B432" t="s">
        <v>148</v>
      </c>
      <c r="C432">
        <v>47</v>
      </c>
      <c r="D432">
        <v>510</v>
      </c>
      <c r="E432">
        <v>6</v>
      </c>
      <c r="F432">
        <v>530000</v>
      </c>
      <c r="G432">
        <v>3</v>
      </c>
      <c r="H432">
        <v>1</v>
      </c>
      <c r="I432" t="s">
        <v>15</v>
      </c>
    </row>
    <row r="433" spans="1:9" x14ac:dyDescent="0.25">
      <c r="A433" t="s">
        <v>106</v>
      </c>
      <c r="B433" t="s">
        <v>148</v>
      </c>
      <c r="C433">
        <v>54</v>
      </c>
      <c r="D433">
        <v>640</v>
      </c>
      <c r="E433">
        <v>5</v>
      </c>
      <c r="F433">
        <v>520000</v>
      </c>
      <c r="G433">
        <v>2</v>
      </c>
      <c r="H433">
        <v>2</v>
      </c>
      <c r="I433" t="s">
        <v>11</v>
      </c>
    </row>
    <row r="434" spans="1:9" x14ac:dyDescent="0.25">
      <c r="A434" t="s">
        <v>107</v>
      </c>
      <c r="B434" t="s">
        <v>148</v>
      </c>
      <c r="C434">
        <v>69</v>
      </c>
      <c r="D434">
        <v>870</v>
      </c>
      <c r="E434">
        <v>6</v>
      </c>
      <c r="F434">
        <v>480000</v>
      </c>
      <c r="G434">
        <v>8</v>
      </c>
      <c r="H434">
        <v>1</v>
      </c>
      <c r="I434" t="s">
        <v>17</v>
      </c>
    </row>
    <row r="435" spans="1:9" x14ac:dyDescent="0.25">
      <c r="A435" t="s">
        <v>108</v>
      </c>
      <c r="B435" t="s">
        <v>148</v>
      </c>
      <c r="C435">
        <v>66</v>
      </c>
      <c r="D435">
        <v>792</v>
      </c>
      <c r="E435">
        <v>5</v>
      </c>
      <c r="F435">
        <v>470000</v>
      </c>
      <c r="G435">
        <v>7</v>
      </c>
      <c r="H435">
        <v>1</v>
      </c>
      <c r="I435" t="s">
        <v>15</v>
      </c>
    </row>
    <row r="436" spans="1:9" x14ac:dyDescent="0.25">
      <c r="A436" t="s">
        <v>109</v>
      </c>
      <c r="B436" t="s">
        <v>148</v>
      </c>
      <c r="C436">
        <v>62</v>
      </c>
      <c r="D436">
        <v>744</v>
      </c>
      <c r="E436">
        <v>6</v>
      </c>
      <c r="F436">
        <v>460000</v>
      </c>
      <c r="G436">
        <v>6</v>
      </c>
      <c r="H436">
        <v>2</v>
      </c>
      <c r="I436" t="s">
        <v>11</v>
      </c>
    </row>
    <row r="437" spans="1:9" x14ac:dyDescent="0.25">
      <c r="A437" t="s">
        <v>110</v>
      </c>
      <c r="B437" t="s">
        <v>148</v>
      </c>
      <c r="C437">
        <v>76</v>
      </c>
      <c r="D437">
        <v>960</v>
      </c>
      <c r="E437">
        <v>5</v>
      </c>
      <c r="F437">
        <v>450000</v>
      </c>
      <c r="G437">
        <v>11</v>
      </c>
      <c r="H437">
        <v>2</v>
      </c>
      <c r="I437" t="s">
        <v>34</v>
      </c>
    </row>
    <row r="438" spans="1:9" x14ac:dyDescent="0.25">
      <c r="A438" t="s">
        <v>111</v>
      </c>
      <c r="B438" t="s">
        <v>148</v>
      </c>
      <c r="C438">
        <v>64</v>
      </c>
      <c r="D438">
        <v>768</v>
      </c>
      <c r="E438">
        <v>4</v>
      </c>
      <c r="F438">
        <v>450000</v>
      </c>
      <c r="G438">
        <v>5</v>
      </c>
      <c r="H438">
        <v>1</v>
      </c>
      <c r="I438" t="s">
        <v>11</v>
      </c>
    </row>
    <row r="439" spans="1:9" x14ac:dyDescent="0.25">
      <c r="A439" t="s">
        <v>112</v>
      </c>
      <c r="B439" t="s">
        <v>148</v>
      </c>
      <c r="C439">
        <v>42</v>
      </c>
      <c r="D439">
        <v>450</v>
      </c>
      <c r="E439">
        <v>6</v>
      </c>
      <c r="F439">
        <v>590000</v>
      </c>
      <c r="G439">
        <v>1</v>
      </c>
      <c r="H439">
        <v>0</v>
      </c>
      <c r="I439" t="s">
        <v>17</v>
      </c>
    </row>
    <row r="440" spans="1:9" x14ac:dyDescent="0.25">
      <c r="A440" t="s">
        <v>113</v>
      </c>
      <c r="B440" t="s">
        <v>148</v>
      </c>
      <c r="C440">
        <v>84</v>
      </c>
      <c r="D440">
        <v>1020</v>
      </c>
      <c r="E440">
        <v>3</v>
      </c>
      <c r="F440">
        <v>440000</v>
      </c>
      <c r="G440">
        <v>15</v>
      </c>
      <c r="H440">
        <v>2</v>
      </c>
      <c r="I440" t="s">
        <v>15</v>
      </c>
    </row>
    <row r="441" spans="1:9" x14ac:dyDescent="0.25">
      <c r="A441" t="s">
        <v>114</v>
      </c>
      <c r="B441" t="s">
        <v>148</v>
      </c>
      <c r="C441">
        <v>49</v>
      </c>
      <c r="D441">
        <v>584</v>
      </c>
      <c r="E441">
        <v>5</v>
      </c>
      <c r="F441">
        <v>510000</v>
      </c>
      <c r="G441">
        <v>3</v>
      </c>
      <c r="H441">
        <v>1</v>
      </c>
      <c r="I441" t="s">
        <v>34</v>
      </c>
    </row>
    <row r="442" spans="1:9" x14ac:dyDescent="0.25">
      <c r="A442" t="s">
        <v>115</v>
      </c>
      <c r="B442" t="s">
        <v>148</v>
      </c>
      <c r="C442">
        <v>56</v>
      </c>
      <c r="D442">
        <v>640</v>
      </c>
      <c r="E442">
        <v>4</v>
      </c>
      <c r="F442">
        <v>500000</v>
      </c>
      <c r="G442">
        <v>2</v>
      </c>
      <c r="H442">
        <v>2</v>
      </c>
      <c r="I442" t="s">
        <v>11</v>
      </c>
    </row>
    <row r="443" spans="1:9" x14ac:dyDescent="0.25">
      <c r="A443" t="s">
        <v>116</v>
      </c>
      <c r="B443" t="s">
        <v>148</v>
      </c>
      <c r="C443">
        <v>64</v>
      </c>
      <c r="D443">
        <v>768</v>
      </c>
      <c r="E443">
        <v>6</v>
      </c>
      <c r="F443">
        <v>480000</v>
      </c>
      <c r="G443">
        <v>8</v>
      </c>
      <c r="H443">
        <v>1</v>
      </c>
      <c r="I443" t="s">
        <v>17</v>
      </c>
    </row>
    <row r="444" spans="1:9" x14ac:dyDescent="0.25">
      <c r="A444" t="s">
        <v>117</v>
      </c>
      <c r="B444" t="s">
        <v>148</v>
      </c>
      <c r="C444">
        <v>50</v>
      </c>
      <c r="D444">
        <v>600</v>
      </c>
      <c r="E444">
        <v>5</v>
      </c>
      <c r="F444">
        <v>470000</v>
      </c>
      <c r="G444">
        <v>4</v>
      </c>
      <c r="H444">
        <v>0</v>
      </c>
      <c r="I444" t="s">
        <v>15</v>
      </c>
    </row>
    <row r="445" spans="1:9" x14ac:dyDescent="0.25">
      <c r="A445" t="s">
        <v>118</v>
      </c>
      <c r="B445" t="s">
        <v>148</v>
      </c>
      <c r="C445">
        <v>82</v>
      </c>
      <c r="D445">
        <v>1020</v>
      </c>
      <c r="E445">
        <v>4</v>
      </c>
      <c r="F445">
        <v>440000</v>
      </c>
      <c r="G445">
        <v>11</v>
      </c>
      <c r="H445">
        <v>2</v>
      </c>
      <c r="I445" t="s">
        <v>34</v>
      </c>
    </row>
    <row r="446" spans="1:9" x14ac:dyDescent="0.25">
      <c r="A446" t="s">
        <v>119</v>
      </c>
      <c r="B446" t="s">
        <v>148</v>
      </c>
      <c r="C446">
        <v>72</v>
      </c>
      <c r="D446">
        <v>870</v>
      </c>
      <c r="E446">
        <v>5</v>
      </c>
      <c r="F446">
        <v>450000</v>
      </c>
      <c r="G446">
        <v>5</v>
      </c>
      <c r="H446">
        <v>1</v>
      </c>
      <c r="I446" t="s">
        <v>11</v>
      </c>
    </row>
    <row r="447" spans="1:9" x14ac:dyDescent="0.25">
      <c r="A447" t="s">
        <v>120</v>
      </c>
      <c r="B447" t="s">
        <v>148</v>
      </c>
      <c r="C447">
        <v>40</v>
      </c>
      <c r="D447">
        <v>450</v>
      </c>
      <c r="E447">
        <v>6</v>
      </c>
      <c r="F447">
        <v>590000</v>
      </c>
      <c r="G447">
        <v>1</v>
      </c>
      <c r="H447">
        <v>0</v>
      </c>
      <c r="I447" t="s">
        <v>17</v>
      </c>
    </row>
    <row r="448" spans="1:9" x14ac:dyDescent="0.25">
      <c r="A448" t="s">
        <v>121</v>
      </c>
      <c r="B448" t="s">
        <v>148</v>
      </c>
      <c r="C448">
        <v>76</v>
      </c>
      <c r="D448">
        <v>978</v>
      </c>
      <c r="E448">
        <v>4</v>
      </c>
      <c r="F448">
        <v>430000</v>
      </c>
      <c r="G448">
        <v>11</v>
      </c>
      <c r="H448">
        <v>2</v>
      </c>
      <c r="I448" t="s">
        <v>15</v>
      </c>
    </row>
    <row r="449" spans="1:9" x14ac:dyDescent="0.25">
      <c r="A449" t="s">
        <v>122</v>
      </c>
      <c r="B449" t="s">
        <v>148</v>
      </c>
      <c r="C449">
        <v>56</v>
      </c>
      <c r="D449">
        <v>652</v>
      </c>
      <c r="E449">
        <v>4</v>
      </c>
      <c r="F449">
        <v>490000</v>
      </c>
      <c r="G449">
        <v>3</v>
      </c>
      <c r="H449">
        <v>1</v>
      </c>
      <c r="I449" t="s">
        <v>11</v>
      </c>
    </row>
    <row r="450" spans="1:9" x14ac:dyDescent="0.25">
      <c r="A450" t="s">
        <v>123</v>
      </c>
      <c r="B450" t="s">
        <v>148</v>
      </c>
      <c r="C450">
        <v>46</v>
      </c>
      <c r="D450">
        <v>516</v>
      </c>
      <c r="E450">
        <v>5</v>
      </c>
      <c r="F450">
        <v>530000</v>
      </c>
      <c r="G450">
        <v>2</v>
      </c>
      <c r="H450">
        <v>0</v>
      </c>
      <c r="I450" t="s">
        <v>34</v>
      </c>
    </row>
    <row r="451" spans="1:9" x14ac:dyDescent="0.25">
      <c r="A451" t="s">
        <v>124</v>
      </c>
      <c r="B451" t="s">
        <v>148</v>
      </c>
      <c r="C451">
        <v>40</v>
      </c>
      <c r="D451">
        <v>425</v>
      </c>
      <c r="E451">
        <v>6</v>
      </c>
      <c r="F451">
        <v>540000</v>
      </c>
      <c r="G451">
        <v>1</v>
      </c>
      <c r="H451">
        <v>0</v>
      </c>
      <c r="I451" t="s">
        <v>15</v>
      </c>
    </row>
    <row r="452" spans="1:9" x14ac:dyDescent="0.25">
      <c r="A452" t="s">
        <v>125</v>
      </c>
      <c r="B452" t="s">
        <v>148</v>
      </c>
      <c r="C452">
        <v>72</v>
      </c>
      <c r="D452">
        <v>870</v>
      </c>
      <c r="E452">
        <v>5</v>
      </c>
      <c r="F452">
        <v>450000</v>
      </c>
      <c r="G452">
        <v>10</v>
      </c>
      <c r="H452">
        <v>1</v>
      </c>
      <c r="I452" t="s">
        <v>11</v>
      </c>
    </row>
    <row r="453" spans="1:9" x14ac:dyDescent="0.25">
      <c r="A453" t="s">
        <v>126</v>
      </c>
      <c r="B453" t="s">
        <v>148</v>
      </c>
      <c r="C453">
        <v>60</v>
      </c>
      <c r="D453">
        <v>720</v>
      </c>
      <c r="E453">
        <v>6</v>
      </c>
      <c r="F453">
        <v>460000</v>
      </c>
      <c r="G453">
        <v>6</v>
      </c>
      <c r="H453">
        <v>2</v>
      </c>
      <c r="I453" t="s">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9 4 4 5 f 4 2 - 3 5 a 2 - 4 3 8 3 - b 3 c 3 - 6 a 2 a 3 c 4 9 9 a a 8 "   x m l n s = " h t t p : / / s c h e m a s . m i c r o s o f t . c o m / D a t a M a s h u p " > A A A A A F w H A A B Q S w M E F A A C A A g A a b 7 c W k B F 0 h i l A A A A 9 g A A A B I A H A B D b 2 5 m a W c v U G F j a 2 F n Z S 5 4 b W w g o h g A K K A U A A A A A A A A A A A A A A A A A A A A A A A A A A A A h Y + x D o I w G I R f h X S n L W U h 5 K c O D i 5 i T E y M a w M V G u H H 0 G J 5 N w c f y V c Q o 6 i b 4 9 1 9 l 9 z d r z d Y j G 0 T X H R v T Y c Z i S g n g c a i K w 1 W G R n c M U z I Q s J W F S d V 6 W C C 0 a a j N R m p n T u n j H n v q Y 9 p 1 1 d M c B 6 x Q 7 7 e F b V u V W j Q O o W F J p 9 W + b 9 F J O x f Y 6 S g U S x o L B L K g c 0 m 5 A a / g J j 2 P t M f E 5 Z D 4 4 Z e S 4 3 h Z g V s l s D e H + Q D U E s D B B Q A A g A I A G m + 3 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v t x a a i l k d V U E A A A C D w A A E w A c A E Z v c m 1 1 b G F z L 1 N l Y 3 R p b 2 4 x L m 0 g o h g A K K A U A A A A A A A A A A A A A A A A A A A A A A A A A A A A t V f N b h s 3 E L 4 b 8 D s Q 9 G U F L I T K D n p I q g S 2 J C N C C / 9 I T n 2 Q h Y D W j i 1 W u 6 R K c m 0 L g i 5 9 m D 5 Y n 6 R D 7 k b L / a v T J v X B s j i c + b 7 5 5 V j D w n A p y D T 7 7 L 0 7 P D g 8 0 E u m I C K 3 A K t 4 8 3 k C a 6 k M 6 Z M Y z O E B w Z + p T N U C 8 O R c x h G o 7 j m P Q Q d 0 8 P b u k w a l 3 e + 7 I e i V k e u 7 K 1 A P M m E C F U 4 F i z e a 6 7 s J e y Y R M 4 x 2 w s z i E U U b B i z q R x 5 F I I i z 2 a M I c s P u Y + h O I U a K E / m s g w w + J M A W S z I 7 N U b x + 9 S A n n + Y Z c r z D + S n 9 8 S o F A r 7 Y / E k V 0 A G q T Y y I e e p y P w t A E 6 j a C D j N B F B K 5 m Q 0 B v F h H 6 Q K n F n N C d x V D 0 P Z g M p D A g z 7 x Q U J i B Y g k Y z G N + 5 T J K f B + 1 k Q 7 K l F 3 j T M s m i 0 H V f d z 5 I I p 8 Q 5 N I s Q T V A Z X E s o G q k L I Z v u + 6 0 h z Z 6 W T M R o b o z n h v x 0 D K 5 + 3 s f 3 B a G T c H N j G R X L B l L u B r p I z p l y R r B 3 d e O F + / B k o l H y 2 2 z h o L S X j 8 z a 4 X W b I s n 4 b Y a D Y M K x M C L 2 d l I j R B a b g D I e I i y s T A / v u l a k 0 7 4 E R U 1 u Z V q B V F d + k l w o 8 m V k l G 6 a J J f p y z m Z k P G W q e g 6 / J M 0 3 X v Q G p D g r / + + L N T v 3 b 5 B M r w B I h j U 5 d j P L j g 4 r F N P u G P 5 B e 5 Y B a o 5 L 5 X B t M 1 M s 1 j R u 4 3 Z A g x T z i 2 k F d 3 9 s q + B k q p q R R z S N x d 1 M 6 U b h D s b D P C P t u b D b a 0 S 5 H d d S o N T M 0 G 7 V 9 I g S M h 6 / l y B X d 7 F Y T u s V / C P p X e q 2 X S 7 m m l U h x q u V b K F F p C + a U 7 8 r 7 w Z 4 Q V F I 1 b 5 h 1 W z e 9 a 5 0 7 7 2 K l i N 7 l E 7 a t A y 4 y l i t y 0 b A B w o t Z p Y 2 m X O y g z j 5 + V 3 q l 3 S 7 0 / W j u i 3 g P 1 q i / X e U N C h i m m H s X g + T f k 2 n A c z k F T F O o m R k p J V U u p f d N u u V l m 0 q A R s b l c j 1 8 t 1 w q y T W g 5 3 i 0 1 u I 4 Z R p n 8 y u I U f L 7 u 3 J 0 G V S o h P V N M I w a 9 5 D G x 0 c R y y T V U S T X c / k O w f e R e K 3 S F Y U g v I L k H D / v 4 W 7 G P v x I b n a S j F S Y + k c r D P / l W / J O v x L e B x x 6 1 b 6 k g 4 9 / Y s 0 f i z b 8 n c a N 4 Y h v U D t 3 W 6 t I 1 F i e u t P L e t b p d a 6 g 6 A C t P S e O 9 X c N K a D u k c R O s 8 M 2 3 s W D m 1 f j c r o I i j e N O 5 / C A i 2 b b / t Z 7 x R S O K B T 2 E L G 8 X B A 8 Z 2 Q 2 1 v s 7 1 y m o T d + + O i E 5 4 4 K p z R j 3 R c M f O K h + W T l 0 f d K n 2 T X 7 z l b M T O D 3 l C M D Z 2 7 u U / K X n h K f p p 1 8 9 L K A u G s H 5 7 2 U q 6 B w J 3 R h C E t 7 8 X Q J Y H q f 3 Q f q Z k a 2 s 7 G B p E 8 z I Q 1 / 5 i L K v 9 H 5 b j b E x X 2 + T x L O 3 A Q f Y V y V g e H 8 8 / K U S / L z w I c K y S y X n s b x d M F i p n T m d i l J N d v l o L w a i u / 2 7 8 k F e + K P r m x 7 R Z R + 2 O 2 X / I K 0 d 9 O R n e 2 3 d 5 d j T H 5 k X 5 0 + o V t K 4 Q X Q A 6 b O M b F p z N z 2 Q 9 / S l m z T H S X z x p p o j 4 C X / g 7 p v y 9 u / P e S + R 5 l 8 3 + V j r X 7 J R M t G E W q M t b v / g Z Q S w E C L Q A U A A I A C A B p v t x a Q E X S G K U A A A D 2 A A A A E g A A A A A A A A A A A A A A A A A A A A A A Q 2 9 u Z m l n L 1 B h Y 2 t h Z 2 U u e G 1 s U E s B A i 0 A F A A C A A g A a b 7 c W g / K 6 a u k A A A A 6 Q A A A B M A A A A A A A A A A A A A A A A A 8 Q A A A F t D b 2 5 0 Z W 5 0 X 1 R 5 c G V z X S 5 4 b W x Q S w E C L Q A U A A I A C A B p v t x a a i l k d V U E A A A C D w A A E w A A A A A A A A A A A A A A A A D i A Q A A R m 9 y b X V s Y X M v U 2 V j d G l v b j E u b V B L B Q Y A A A A A A w A D A M I A A A C E 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5 K w A A A A A A A F c 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v c F h a Z F d v e H N R c T F M d E J Q O E J E S k h I R l J 5 W V c 1 e l p t O X l i U 0 J H Y V d 4 b E l H W n l i M j B n V W 1 G M 0 l H U m h k R 0 V B Q U F B Q U F B Q U F B Q U F B T n k y a H k 1 T W 0 1 a 0 N 6 U E J L Z 1 M 0 O U Y r Z z V J W l d 4 d 1 p Y S W d V W F Z s Y 2 1 s b G N 3 Q U I 2 S 1 Y y W F Z x T W J F S 3 R T N 1 F U L 0 F R e V J 3 Q U F B Q U E 9 I i A v P j w v U 3 R h Y m x l R W 5 0 c m l l c z 4 8 L 0 l 0 Z W 0 + P E l 0 Z W 0 + P E l 0 Z W 1 M b 2 N h d G l v b j 4 8 S X R l b V R 5 c G U + R m 9 y b X V s Y T w v S X R l b V R 5 c G U + P E l 0 Z W 1 Q Y X R o P l N l Y 3 R p b 2 4 x L 1 B h c m F t Z X R l c j E 8 L 0 l 0 Z W 1 Q Y X R o P j w v S X R l b U x v Y 2 F 0 a W 9 u P j x T d G F i b G V F b n R y a W V z P j x F b n R y e S B U e X B l P S J J c 1 B y a X Z h d G U i I F Z h b H V l P S J s M C I g L z 4 8 R W 5 0 c n k g V H l w Z T 0 i U X V l c n l J R C I g V m F s d W U 9 I n M w O D Y x Z j N i N i 1 j M m I 1 L T Q 5 N T c t Y W F l Z C 0 w N 2 V m M j k 1 M T N k N G M i I C 8 + P E V u d H J 5 I F R 5 c G U 9 I k x v Y W R U b 1 J l c G 9 y d E R p c 2 F i b G V k I i B W Y W x 1 Z T 0 i b D E i I C 8 + P E V u d H J 5 I F R 5 c G U 9 I l F 1 Z X J 5 R 3 J v d X B J R C I g V m F s d W U 9 I n N j Y m E x M m Q z N y 0 y N j k z L T Q w Z T Y t Y j M z Y y 0 x M m E w N G I 4 Z j Q 1 Z m 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y O F Q x N T o z M T o x N C 4 x M j U 4 N j U x 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D F l Z j I 1 M m Q t O T B m N y 0 0 N z Z h L T k w N G Q t O D h i O D F j N m U 0 Y j l h I i A v P j x F b n R y e S B U e X B l P S J M b 2 F k Z W R U b 0 F u Y W x 5 c 2 l z U 2 V y d m l j Z X M i I F Z h b H V l P S J s M C I g L z 4 8 R W 5 0 c n k g V H l w Z T 0 i R m l s b F N 0 Y X R 1 c y I g V m F s d W U 9 I n N D b 2 1 w b G V 0 Z S I g L z 4 8 R W 5 0 c n k g V H l w Z T 0 i R m l s b E x h c 3 R V c G R h d G V k I i B W Y W x 1 Z T 0 i Z D I w M j U t M D Y t M j h U M T Y 6 M z c 6 N T A u M D c x M D Q y N F o i I C 8 + P E V u d H J 5 I F R 5 c G U 9 I k Z p b G x F c n J v c k N v Z G U i I F Z h b H V l P S J z V W 5 r b m 9 3 b i I g L z 4 8 R W 5 0 c n k g V H l w Z T 0 i Q W R k Z W R U b 0 R h d G F N b 2 R l b C I g V m F s d W U 9 I m w w I i A v P j x F b n R y e S B U e X B l P S J M b 2 F k V G 9 S Z X B v c n R E a X N h Y m x l Z C I g V m F s d W U 9 I m w x I i A v P j x F b n R y e S B U e X B l P S J R d W V y e U d y b 3 V w S U Q i I F Z h b H V l P S J z Y 2 J h M T J k M z c t M j Y 5 M y 0 0 M G U 2 L W I z M 2 M t M T J h M D R i O G Y 0 N W Z 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O G R k Z W Z j M C 1 k Y z I y L T R j Z W Y t O T U 0 O S 1 j N G Q y M 2 Y 3 Z D Q 5 O D U i I C 8 + P E V u d H J 5 I F R 5 c G U 9 I k x v Y W R U b 1 J l c G 9 y d E R p c 2 F i b G V k I i B W Y W x 1 Z T 0 i b D E i I C 8 + P E V u d H J 5 I F R 5 c G U 9 I l F 1 Z X J 5 R 3 J v d X B J R C I g V m F s d W U 9 I n M 1 Z D c 2 Y T V l O C 0 4 Y z V h L T Q y N m M t Y W Q 0 Y i 1 i N D E z Z m M w N D M y N D c 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I 4 V D E 2 O j M 3 O j U w L j A 1 N T Q y M D 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Y 4 Y j E y M z h j L T M z M 2 I t N D E w N y 0 5 N D I y L T B h M j h j O G Q 3 Z D c 4 N i I g L z 4 8 R W 5 0 c n k g V H l w Z T 0 i U X V l c n l H c m 9 1 c E l E I i B W Y W x 1 Z T 0 i c 2 N i Y T E y Z D M 3 L T I 2 O T M t N D B l N i 1 i M z N j L T E y Y T A 0 Y j h m N D V m 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I 4 V D E 1 O j M x O j E 0 L j E 0 M T Q 5 O T F 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V 2 V l a 2 x 5 X 1 J l c G 9 y d D w v S X R l b V B h d G g + P C 9 J d G V t T G 9 j Y X R p b 2 4 + P F N 0 Y W J s Z U V u d H J p Z X M + P E V u d H J 5 I F R 5 c G U 9 I k l z U H J p d m F 0 Z S I g V m F s d W U 9 I m w w I i A v P j x F b n R y e S B U e X B l P S J R d W V y e U l E I i B W Y W x 1 Z T 0 i c z I 3 Y z I 2 N j l m L T h i N G E t N G R k M y 0 4 M z h l L W Y 0 Z W J l Z G E w M W E 2 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V l a 2 x 5 X 1 J l c G 9 y d C I g L z 4 8 R W 5 0 c n k g V H l w Z T 0 i R m l s b G V k Q 2 9 t c G x l d G V S Z X N 1 b H R U b 1 d v c m t z a G V l d C I g V m F s d W U 9 I m w x I i A v P j x F b n R y e S B U e X B l P S J B Z G R l Z F R v R G F 0 Y U 1 v Z G V s I i B W Y W x 1 Z T 0 i b D A i I C 8 + P E V u d H J 5 I F R 5 c G U 9 I k Z p b G x D b 3 V u d C I g V m F s d W U 9 I m w 0 N T I i I C 8 + P E V u d H J 5 I F R 5 c G U 9 I k Z p b G x F c n J v c k N v Z G U i I F Z h b H V l P S J z V W 5 r b m 9 3 b i I g L z 4 8 R W 5 0 c n k g V H l w Z T 0 i R m l s b E V y c m 9 y Q 2 9 1 b n Q i I F Z h b H V l P S J s M C I g L z 4 8 R W 5 0 c n k g V H l w Z T 0 i R m l s b E x h c 3 R V c G R h d G V k I i B W Y W x 1 Z T 0 i Z D I w M j U t M D Y t M j h U M T Y 6 M z c 6 N T A u N D M w M z k z N F o i I C 8 + P E V u d H J 5 I F R 5 c G U 9 I k Z p b G x D b 2 x 1 b W 5 U e X B l c y I g V m F s d W U 9 I n N C Z 1 l E Q X d N R E F 3 T U c i I C 8 + P E V u d H J 5 I F R 5 c G U 9 I k Z p b G x D b 2 x 1 b W 5 O Y W 1 l c y I g V m F s d W U 9 I n N b J n F 1 b 3 Q 7 R W 1 w b G 9 5 Z W U g S U Q m c X V v d D s s J n F 1 b 3 Q 7 V 2 V l a y Z x d W 9 0 O y w m c X V v d D t I b 3 V y c y B X b 3 J r Z W Q m c X V v d D s s J n F 1 b 3 Q 7 V W 5 p d H M g U H J v Z H V j Z W Q m c X V v d D s s J n F 1 b 3 Q 7 U X V h b G l 0 e S B J c 3 N 1 Z X M m c X V v d D s s J n F 1 b 3 Q 7 U H J v Z H V j d G l v b i B D b 3 N 0 I C j i g q Y p J n F 1 b 3 Q 7 L C Z x d W 9 0 O 0 9 2 Z X J 0 a W 1 l I E h v d X J z J n F 1 b 3 Q 7 L C Z x d W 9 0 O 1 R y Y W l u a W 5 n I E h v d X J z J n F 1 b 3 Q 7 L C Z x d W 9 0 O 1 J p Z y B M b 2 N h d G l 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d l Z W t s e V 9 S Z X B v c n Q v Q X V 0 b 1 J l b W 9 2 Z W R D b 2 x 1 b W 5 z M S 5 7 R W 1 w b G 9 5 Z W U g S U Q s M H 0 m c X V v d D s s J n F 1 b 3 Q 7 U 2 V j d G l v b j E v V 2 V l a 2 x 5 X 1 J l c G 9 y d C 9 B d X R v U m V t b 3 Z l Z E N v b H V t b n M x L n t X Z W V r L D F 9 J n F 1 b 3 Q 7 L C Z x d W 9 0 O 1 N l Y 3 R p b 2 4 x L 1 d l Z W t s e V 9 S Z X B v c n Q v Q X V 0 b 1 J l b W 9 2 Z W R D b 2 x 1 b W 5 z M S 5 7 S G 9 1 c n M g V 2 9 y a 2 V k L D J 9 J n F 1 b 3 Q 7 L C Z x d W 9 0 O 1 N l Y 3 R p b 2 4 x L 1 d l Z W t s e V 9 S Z X B v c n Q v Q X V 0 b 1 J l b W 9 2 Z W R D b 2 x 1 b W 5 z M S 5 7 V W 5 p d H M g U H J v Z H V j Z W Q s M 3 0 m c X V v d D s s J n F 1 b 3 Q 7 U 2 V j d G l v b j E v V 2 V l a 2 x 5 X 1 J l c G 9 y d C 9 B d X R v U m V t b 3 Z l Z E N v b H V t b n M x L n t R d W F s a X R 5 I E l z c 3 V l c y w 0 f S Z x d W 9 0 O y w m c X V v d D t T Z W N 0 a W 9 u M S 9 X Z W V r b H l f U m V w b 3 J 0 L 0 F 1 d G 9 S Z W 1 v d m V k Q 2 9 s d W 1 u c z E u e 1 B y b 2 R 1 Y 3 R p b 2 4 g Q 2 9 z d C A o 4 o K m K S w 1 f S Z x d W 9 0 O y w m c X V v d D t T Z W N 0 a W 9 u M S 9 X Z W V r b H l f U m V w b 3 J 0 L 0 F 1 d G 9 S Z W 1 v d m V k Q 2 9 s d W 1 u c z E u e 0 9 2 Z X J 0 a W 1 l I E h v d X J z L D Z 9 J n F 1 b 3 Q 7 L C Z x d W 9 0 O 1 N l Y 3 R p b 2 4 x L 1 d l Z W t s e V 9 S Z X B v c n Q v Q X V 0 b 1 J l b W 9 2 Z W R D b 2 x 1 b W 5 z M S 5 7 V H J h a W 5 p b m c g S G 9 1 c n M s N 3 0 m c X V v d D s s J n F 1 b 3 Q 7 U 2 V j d G l v b j E v V 2 V l a 2 x 5 X 1 J l c G 9 y d C 9 B d X R v U m V t b 3 Z l Z E N v b H V t b n M x L n t S a W c g T G 9 j Y X R p b 2 4 s O H 0 m c X V v d D t d L C Z x d W 9 0 O 0 N v b H V t b k N v d W 5 0 J n F 1 b 3 Q 7 O j k s J n F 1 b 3 Q 7 S 2 V 5 Q 2 9 s d W 1 u T m F t Z X M m c X V v d D s 6 W 1 0 s J n F 1 b 3 Q 7 Q 2 9 s d W 1 u S W R l b n R p d G l l c y Z x d W 9 0 O z p b J n F 1 b 3 Q 7 U 2 V j d G l v b j E v V 2 V l a 2 x 5 X 1 J l c G 9 y d C 9 B d X R v U m V t b 3 Z l Z E N v b H V t b n M x L n t F b X B s b 3 l l Z S B J R C w w f S Z x d W 9 0 O y w m c X V v d D t T Z W N 0 a W 9 u M S 9 X Z W V r b H l f U m V w b 3 J 0 L 0 F 1 d G 9 S Z W 1 v d m V k Q 2 9 s d W 1 u c z E u e 1 d l Z W s s M X 0 m c X V v d D s s J n F 1 b 3 Q 7 U 2 V j d G l v b j E v V 2 V l a 2 x 5 X 1 J l c G 9 y d C 9 B d X R v U m V t b 3 Z l Z E N v b H V t b n M x L n t I b 3 V y c y B X b 3 J r Z W Q s M n 0 m c X V v d D s s J n F 1 b 3 Q 7 U 2 V j d G l v b j E v V 2 V l a 2 x 5 X 1 J l c G 9 y d C 9 B d X R v U m V t b 3 Z l Z E N v b H V t b n M x L n t V b m l 0 c y B Q c m 9 k d W N l Z C w z f S Z x d W 9 0 O y w m c X V v d D t T Z W N 0 a W 9 u M S 9 X Z W V r b H l f U m V w b 3 J 0 L 0 F 1 d G 9 S Z W 1 v d m V k Q 2 9 s d W 1 u c z E u e 1 F 1 Y W x p d H k g S X N z d W V z L D R 9 J n F 1 b 3 Q 7 L C Z x d W 9 0 O 1 N l Y 3 R p b 2 4 x L 1 d l Z W t s e V 9 S Z X B v c n Q v Q X V 0 b 1 J l b W 9 2 Z W R D b 2 x 1 b W 5 z M S 5 7 U H J v Z H V j d G l v b i B D b 3 N 0 I C j i g q Y p L D V 9 J n F 1 b 3 Q 7 L C Z x d W 9 0 O 1 N l Y 3 R p b 2 4 x L 1 d l Z W t s e V 9 S Z X B v c n Q v Q X V 0 b 1 J l b W 9 2 Z W R D b 2 x 1 b W 5 z M S 5 7 T 3 Z l c n R p b W U g S G 9 1 c n M s N n 0 m c X V v d D s s J n F 1 b 3 Q 7 U 2 V j d G l v b j E v V 2 V l a 2 x 5 X 1 J l c G 9 y d C 9 B d X R v U m V t b 3 Z l Z E N v b H V t b n M x L n t U c m F p b m l u Z y B I b 3 V y c y w 3 f S Z x d W 9 0 O y w m c X V v d D t T Z W N 0 a W 9 u M S 9 X Z W V r b H l f U m V w b 3 J 0 L 0 F 1 d G 9 S Z W 1 v d m V k Q 2 9 s d W 1 u c z E u e 1 J p Z y B M b 2 N h d G l v b i w 4 f S Z x d W 9 0 O 1 0 s J n F 1 b 3 Q 7 U m V s Y X R p b 2 5 z a G l w S W 5 m b y Z x d W 9 0 O z p b X X 0 i I C 8 + P C 9 T d G F i b G V F b n R y a W V z P j w v S X R l b T 4 8 S X R l b T 4 8 S X R l b U x v Y 2 F 0 a W 9 u P j x J d G V t V H l w Z T 5 G b 3 J t d W x h P C 9 J d G V t V H l w Z T 4 8 S X R l b V B h d G g + U 2 V j d G l v b j E v V 2 V l a 2 x 5 X 1 J l c G 9 y d C 9 T b 3 V y Y 2 U 8 L 0 l 0 Z W 1 Q Y X R o P j w v S X R l b U x v Y 2 F 0 a W 9 u P j x T d G F i b G V F b n R y a W V z I C 8 + P C 9 J d G V t P j x J d G V t P j x J d G V t T G 9 j Y X R p b 2 4 + P E l 0 Z W 1 U e X B l P k Z v c m 1 1 b G E 8 L 0 l 0 Z W 1 U e X B l P j x J d G V t U G F 0 a D 5 T Z W N 0 a W 9 u M S 9 X Z W V r b H l f U m V w b 3 J 0 L 0 Z p b H R l c m V k J T I w S G l k Z G V u J T I w R m l s Z X M x P C 9 J d G V t U G F 0 a D 4 8 L 0 l 0 Z W 1 M b 2 N h d G l v b j 4 8 U 3 R h Y m x l R W 5 0 c m l l c y A v P j w v S X R l b T 4 8 S X R l b T 4 8 S X R l b U x v Y 2 F 0 a W 9 u P j x J d G V t V H l w Z T 5 G b 3 J t d W x h P C 9 J d G V t V H l w Z T 4 8 S X R l b V B h d G g + U 2 V j d G l v b j E v V 2 V l a 2 x 5 X 1 J l c G 9 y d C 9 J b n Z v a 2 U l M j B D d X N 0 b 2 0 l M j B G d W 5 j d G l v b j E 8 L 0 l 0 Z W 1 Q Y X R o P j w v S X R l b U x v Y 2 F 0 a W 9 u P j x T d G F i b G V F b n R y a W V z I C 8 + P C 9 J d G V t P j x J d G V t P j x J d G V t T G 9 j Y X R p b 2 4 + P E l 0 Z W 1 U e X B l P k Z v c m 1 1 b G E 8 L 0 l 0 Z W 1 U e X B l P j x J d G V t U G F 0 a D 5 T Z W N 0 a W 9 u M S 9 X Z W V r b H l f U m V w b 3 J 0 L 1 J l b m F t Z W Q l M j B D b 2 x 1 b W 5 z M T w v S X R l b V B h d G g + P C 9 J d G V t T G 9 j Y X R p b 2 4 + P F N 0 Y W J s Z U V u d H J p Z X M g L z 4 8 L 0 l 0 Z W 0 + P E l 0 Z W 0 + P E l 0 Z W 1 M b 2 N h d G l v b j 4 8 S X R l b V R 5 c G U + R m 9 y b X V s Y T w v S X R l b V R 5 c G U + P E l 0 Z W 1 Q Y X R o P l N l Y 3 R p b 2 4 x L 1 d l Z W t s e V 9 S Z X B v c n Q v U m V t b 3 Z l Z C U y M E 9 0 a G V y J T I w Q 2 9 s d W 1 u c z E 8 L 0 l 0 Z W 1 Q Y X R o P j w v S X R l b U x v Y 2 F 0 a W 9 u P j x T d G F i b G V F b n R y a W V z I C 8 + P C 9 J d G V t P j x J d G V t P j x J d G V t T G 9 j Y X R p b 2 4 + P E l 0 Z W 1 U e X B l P k Z v c m 1 1 b G E 8 L 0 l 0 Z W 1 U e X B l P j x J d G V t U G F 0 a D 5 T Z W N 0 a W 9 u M S 9 X Z W V r b H l f U m V w b 3 J 0 L 0 V 4 c G F u Z G V k J T I w V G F i b G U l M j B D b 2 x 1 b W 4 x P C 9 J d G V t U G F 0 a D 4 8 L 0 l 0 Z W 1 M b 2 N h d G l v b j 4 8 U 3 R h Y m x l R W 5 0 c m l l c y A v P j w v S X R l b T 4 8 S X R l b T 4 8 S X R l b U x v Y 2 F 0 a W 9 u P j x J d G V t V H l w Z T 5 G b 3 J t d W x h P C 9 J d G V t V H l w Z T 4 8 S X R l b V B h d G g + U 2 V j d G l v b j E v V 2 V l a 2 x 5 X 1 J l c G 9 y d C 9 D a G F u Z 2 V k J T I w V H l w Z T w v S X R l b V B h d G g + P C 9 J d G V t T G 9 j Y X R p b 2 4 + P F N 0 Y W J s Z U V u d H J p Z X M g L z 4 8 L 0 l 0 Z W 0 + P E l 0 Z W 0 + P E l 0 Z W 1 M b 2 N h d G l v b j 4 8 S X R l b V R 5 c G U + R m 9 y b X V s Y T w v S X R l b V R 5 c G U + P E l 0 Z W 1 Q Y X R o P l N l Y 3 R p b 2 4 x L 1 d l Z W t s e V 9 S Z X B v c n Q v U 3 B s a X Q l M j B D b 2 x 1 b W 4 l M j B i e S U y M E R l b G l t a X R l c j w v S X R l b V B h d G g + P C 9 J d G V t T G 9 j Y X R p b 2 4 + P F N 0 Y W J s Z U V u d H J p Z X M g L z 4 8 L 0 l 0 Z W 0 + P E l 0 Z W 0 + P E l 0 Z W 1 M b 2 N h d G l v b j 4 8 S X R l b V R 5 c G U + R m 9 y b X V s Y T w v S X R l b V R 5 c G U + P E l 0 Z W 1 Q Y X R o P l N l Y 3 R p b 2 4 x L 1 d l Z W t s e V 9 S Z X B v c n Q v Q 2 h h b m d l Z C U y M F R 5 c G U x P C 9 J d G V t U G F 0 a D 4 8 L 0 l 0 Z W 1 M b 2 N h d G l v b j 4 8 U 3 R h Y m x l R W 5 0 c m l l c y A v P j w v S X R l b T 4 8 S X R l b T 4 8 S X R l b U x v Y 2 F 0 a W 9 u P j x J d G V t V H l w Z T 5 G b 3 J t d W x h P C 9 J d G V t V H l w Z T 4 8 S X R l b V B h d G g + U 2 V j d G l v b j E v V 2 V l a 2 x 5 X 1 J l c G 9 y d C 9 S Z W 1 v d m V k J T I w Q 2 9 s d W 1 u c z w v S X R l b V B h d G g + P C 9 J d G V t T G 9 j Y X R p b 2 4 + P F N 0 Y W J s Z U V u d H J p Z X M g L z 4 8 L 0 l 0 Z W 0 + P E l 0 Z W 0 + P E l 0 Z W 1 M b 2 N h d G l v b j 4 8 S X R l b V R 5 c G U + R m 9 y b X V s Y T w v S X R l b V R 5 c G U + P E l 0 Z W 1 Q Y X R o P l N l Y 3 R p b 2 4 x L 1 d l Z W t s e V 9 S Z X B v c n Q v U m V u Y W 1 l Z C U y M E N v b H V t b n M 8 L 0 l 0 Z W 1 Q Y X R o P j w v S X R l b U x v Y 2 F 0 a W 9 u P j x T d G F i b G V F b n R y a W V z I C 8 + P C 9 J d G V t P j x J d G V t P j x J d G V t T G 9 j Y X R p b 2 4 + P E l 0 Z W 1 U e X B l P k Z v c m 1 1 b G E 8 L 0 l 0 Z W 1 U e X B l P j x J d G V t U G F 0 a D 5 T Z W N 0 a W 9 u M S 9 X Z W V r b H l f U m V w b 3 J 0 L 1 J l b 3 J k Z X J l Z C U y M E N v b H V t b n M 8 L 0 l 0 Z W 1 Q Y X R o P j w v S X R l b U x v Y 2 F 0 a W 9 u P j x T d G F i b G V F b n R y a W V z I C 8 + P C 9 J d G V t P j x J d G V t P j x J d G V t T G 9 j Y X R p b 2 4 + P E l 0 Z W 1 U e X B l P k Z v c m 1 1 b G E 8 L 0 l 0 Z W 1 U e X B l P j x J d G V t U G F 0 a D 5 T Z W N 0 a W 9 u M S 9 X Z W V r b H l f U m V w b 3 J 0 L 1 J l b W 9 2 Z W Q l M j B E d X B s a W N h d G V z P C 9 J d G V t U G F 0 a D 4 8 L 0 l 0 Z W 1 M b 2 N h d G l v b j 4 8 U 3 R h Y m x l R W 5 0 c m l l c y A v P j w v S X R l b T 4 8 S X R l b T 4 8 S X R l b U x v Y 2 F 0 a W 9 u P j x J d G V t V H l w Z T 5 G b 3 J t d W x h P C 9 J d G V t V H l w Z T 4 8 S X R l b V B h d G g + U 2 V j d G l v b j E v V 2 V l a 2 x 5 X 1 J l c G 9 y d C 9 S Z W 1 v d m V k J T I w R X J y b 3 J z P C 9 J d G V t U G F 0 a D 4 8 L 0 l 0 Z W 1 M b 2 N h d G l v b j 4 8 U 3 R h Y m x l R W 5 0 c m l l c y A v P j w v S X R l b T 4 8 S X R l b T 4 8 S X R l b U x v Y 2 F 0 a W 9 u P j x J d G V t V H l w Z T 5 G b 3 J t d W x h P C 9 J d G V t V H l w Z T 4 8 S X R l b V B h d G g + U 2 V j d G l v b j E v V 2 V l a 2 x 5 X 1 J l c G 9 y d C 9 D a G F u Z 2 V k J T I w V H l w Z T I 8 L 0 l 0 Z W 1 Q Y X R o P j w v S X R l b U x v Y 2 F 0 a W 9 u P j x T d G F i b G V F b n R y a W V z I C 8 + P C 9 J d G V t P j x J d G V t P j x J d G V t T G 9 j Y X R p b 2 4 + P E l 0 Z W 1 U e X B l P k Z v c m 1 1 b G E 8 L 0 l 0 Z W 1 U e X B l P j x J d G V t U G F 0 a D 5 T Z W N 0 a W 9 u M S 9 X Z W V r b H l f U m V w b 3 J 0 L 1 J l c G x h Y 2 V k J T I w V m F s d W U 8 L 0 l 0 Z W 1 Q Y X R o P j w v S X R l b U x v Y 2 F 0 a W 9 u P j x T d G F i b G V F b n R y a W V z I C 8 + P C 9 J d G V t P j x J d G V t P j x J d G V t T G 9 j Y X R p b 2 4 + P E l 0 Z W 1 U e X B l P k Z v c m 1 1 b G E 8 L 0 l 0 Z W 1 U e X B l P j x J d G V t U G F 0 a D 5 T Z W N 0 a W 9 u M S 9 X Z W V r b H l f U m V w b 3 J 0 L 1 J l c G x h Y 2 V k J T I w V m F s d W U x P C 9 J d G V t U G F 0 a D 4 8 L 0 l 0 Z W 1 M b 2 N h d G l v b j 4 8 U 3 R h Y m x l R W 5 0 c m l l c y A v P j w v S X R l b T 4 8 S X R l b T 4 8 S X R l b U x v Y 2 F 0 a W 9 u P j x J d G V t V H l w Z T 5 G b 3 J t d W x h P C 9 J d G V t V H l w Z T 4 8 S X R l b V B h d G g + U 2 V j d G l v b j E v V 2 V l a 2 x 5 X 1 J l c G 9 y d C 9 S Z X B s Y W N l Z C U y M F Z h b H V l M j w v S X R l b V B h d G g + P C 9 J d G V t T G 9 j Y X R p b 2 4 + P F N 0 Y W J s Z U V u d H J p Z X M g L z 4 8 L 0 l 0 Z W 0 + P E l 0 Z W 0 + P E l 0 Z W 1 M b 2 N h d G l v b j 4 8 S X R l b V R 5 c G U + R m 9 y b X V s Y T w v S X R l b V R 5 c G U + P E l 0 Z W 1 Q Y X R o P l N l Y 3 R p b 2 4 x L 1 d l Z W t s e V 9 S Z X B v c n Q v U m V w b G F j Z W Q l M j B W Y W x 1 Z T M 8 L 0 l 0 Z W 1 Q Y X R o P j w v S X R l b U x v Y 2 F 0 a W 9 u P j x T d G F i b G V F b n R y a W V z I C 8 + P C 9 J d G V t P j x J d G V t P j x J d G V t T G 9 j Y X R p b 2 4 + P E l 0 Z W 1 U e X B l P k Z v c m 1 1 b G E 8 L 0 l 0 Z W 1 U e X B l P j x J d G V t U G F 0 a D 5 T Z W N 0 a W 9 u M S 9 X Z W V r b H l f U m V w b 3 J 0 L 1 R y a W 1 t Z W Q l M j B U Z X h 0 P C 9 J d G V t U G F 0 a D 4 8 L 0 l 0 Z W 1 M b 2 N h d G l v b j 4 8 U 3 R h Y m x l R W 5 0 c m l l c y A v P j w v S X R l b T 4 8 S X R l b T 4 8 S X R l b U x v Y 2 F 0 a W 9 u P j x J d G V t V H l w Z T 5 G b 3 J t d W x h P C 9 J d G V t V H l w Z T 4 8 S X R l b V B h d G g + U 2 V j d G l v b j E v V 2 V l a 2 x 5 X 1 J l c G 9 y d C 9 G a W x 0 Z X J l Z C U y M F J v d 3 M 8 L 0 l 0 Z W 1 Q Y X R o P j w v S X R l b U x v Y 2 F 0 a W 9 u P j x T d G F i b G V F b n R y a W V z I C 8 + P C 9 J d G V t P j w v S X R l b X M + P C 9 M b 2 N h b F B h Y 2 t h Z 2 V N Z X R h Z G F 0 Y U Z p b G U + F g A A A F B L B Q Y A A A A A A A A A A A A A A A A A A A A A A A A m A Q A A A Q A A A N C M n d 8 B F d E R j H o A w E / C l + s B A A A A S b S h i U f S m E i M b D K n A J N 3 H A A A A A A C A A A A A A A Q Z g A A A A E A A C A A A A C H 4 u + l l w F Z 0 n x I V / t y A 1 O 1 9 9 h C f t H w N 1 y V 7 6 U G w 1 z u V A A A A A A O g A A A A A I A A C A A A A B Q L H B W W C Z 8 M y f B C N X M x k + T p i Z S + m 5 F 8 I f l l d N s T U 6 1 7 1 A A A A D k 6 L L 7 z v D 4 N L 5 D D k 9 j x 4 k I 9 a R p H E N V i 5 k 6 7 C u A N t K N z e 9 u 7 C c K 8 H Z V K p W f I U f e v 5 1 T C u S J C e / X s I B 3 h S d / k N K l X a z L J S M T N 0 z j q 9 p + I k k c j k A A A A C k 2 Z M 0 3 z b D q k E n j Q K L / y r r j U k / u p Q 5 7 H H A O R w T 5 W 8 y J y M 4 + t t z a t Q y y C P Y W 2 p 6 w j m H b / P + 2 N 2 P + B 5 c a t Q h V G 1 m < / D a t a M a s h u p > 
</file>

<file path=customXml/itemProps1.xml><?xml version="1.0" encoding="utf-8"?>
<ds:datastoreItem xmlns:ds="http://schemas.openxmlformats.org/officeDocument/2006/customXml" ds:itemID="{62652D55-3A31-4DC0-B442-7B1ED7F5C6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Model</vt:lpstr>
      <vt:lpstr>Weekly_Report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2025-06-28T15:23:39Z</dcterms:created>
  <dcterms:modified xsi:type="dcterms:W3CDTF">2025-06-28T22:54:55Z</dcterms:modified>
</cp:coreProperties>
</file>