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aulio Otavalo\Working\Banco Mundial\Trabajo\Design\"/>
    </mc:Choice>
  </mc:AlternateContent>
  <xr:revisionPtr revIDLastSave="0" documentId="13_ncr:1_{C64FB3CA-C7B5-40E5-8E9B-B77CFCC11241}" xr6:coauthVersionLast="47" xr6:coauthVersionMax="47" xr10:uidLastSave="{00000000-0000-0000-0000-000000000000}"/>
  <bookViews>
    <workbookView xWindow="-108" yWindow="-108" windowWidth="23256" windowHeight="12456" xr2:uid="{0ACE0E69-9B91-4812-B53A-9E6F71C0610D}"/>
  </bookViews>
  <sheets>
    <sheet name="proyectos_general_v2" sheetId="5" r:id="rId1"/>
    <sheet name="proyectos_general" sheetId="1" r:id="rId2"/>
    <sheet name="proyectos_gis" sheetId="2" r:id="rId3"/>
    <sheet name="proyectos_sei" sheetId="3" r:id="rId4"/>
    <sheet name="proyectos_fei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5" l="1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J4" i="1"/>
  <c r="J3" i="1" l="1"/>
  <c r="N3" i="1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" i="3"/>
  <c r="D2" i="3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" i="3"/>
  <c r="F3" i="3" l="1"/>
  <c r="F14" i="3"/>
  <c r="F25" i="3"/>
  <c r="F13" i="3"/>
  <c r="F24" i="3"/>
  <c r="F12" i="3"/>
  <c r="F23" i="3"/>
  <c r="F11" i="3"/>
  <c r="F22" i="3"/>
  <c r="F10" i="3"/>
  <c r="F21" i="3"/>
  <c r="F9" i="3"/>
  <c r="F20" i="3"/>
  <c r="F8" i="3"/>
  <c r="F19" i="3"/>
  <c r="F7" i="3"/>
  <c r="F18" i="3"/>
  <c r="F6" i="3"/>
  <c r="F17" i="3"/>
  <c r="F5" i="3"/>
  <c r="F16" i="3"/>
  <c r="F4" i="3"/>
  <c r="F15" i="3"/>
  <c r="F2" i="3"/>
</calcChain>
</file>

<file path=xl/sharedStrings.xml><?xml version="1.0" encoding="utf-8"?>
<sst xmlns="http://schemas.openxmlformats.org/spreadsheetml/2006/main" count="261" uniqueCount="104">
  <si>
    <t>Extensión Metro Labrador - La Ofelía</t>
  </si>
  <si>
    <t>id_proyecto</t>
  </si>
  <si>
    <t>nombre_proyecto</t>
  </si>
  <si>
    <t>longitud_km</t>
  </si>
  <si>
    <t>capex</t>
  </si>
  <si>
    <t>opex</t>
  </si>
  <si>
    <t>Ferrocarriles de Ecuador</t>
  </si>
  <si>
    <t>Pifo - Baeza</t>
  </si>
  <si>
    <t>tipo</t>
  </si>
  <si>
    <t>Rail</t>
  </si>
  <si>
    <t>Road</t>
  </si>
  <si>
    <t>Other</t>
  </si>
  <si>
    <t>Road (CAF)</t>
  </si>
  <si>
    <t>Road (MPR)</t>
  </si>
  <si>
    <t>Ámbato - Puyo</t>
  </si>
  <si>
    <t>Manta - Quevedo</t>
  </si>
  <si>
    <t>Montecristi - La Cadena</t>
  </si>
  <si>
    <t>Loja - Catamayo</t>
  </si>
  <si>
    <t>Buena Fé - Jujan</t>
  </si>
  <si>
    <t>Biblian - Cuenca - Cumbe</t>
  </si>
  <si>
    <t>Daule - El Progreso</t>
  </si>
  <si>
    <t>Tababela - Santa Rosa de Cusubamba</t>
  </si>
  <si>
    <t>Cuenca Girón Pasaje</t>
  </si>
  <si>
    <t>Descanso Paute</t>
  </si>
  <si>
    <t>Lago Agrío - Coca</t>
  </si>
  <si>
    <t>Viaducto Sur de Guayaquil "Quinto Puente</t>
  </si>
  <si>
    <t>Cuenca - Puerto Inca</t>
  </si>
  <si>
    <t>p19</t>
  </si>
  <si>
    <t>Baeza - Coca</t>
  </si>
  <si>
    <t>Calderón - San Mateo</t>
  </si>
  <si>
    <t>Ríobamba - Balbanera - Río Angas</t>
  </si>
  <si>
    <t>Pedernales - Carmén - Rocafuerte</t>
  </si>
  <si>
    <t>Baeza - Nueva Loja</t>
  </si>
  <si>
    <t>Ambato - Babahoyo</t>
  </si>
  <si>
    <t>Balbanera - Cumandá</t>
  </si>
  <si>
    <t>Zhud - El Triunfo</t>
  </si>
  <si>
    <t>Project</t>
  </si>
  <si>
    <t>Budget (US m)</t>
  </si>
  <si>
    <t>p_id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</si>
  <si>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</si>
  <si>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</si>
  <si>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</si>
  <si>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</si>
  <si>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</si>
  <si>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</si>
  <si>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</si>
  <si>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</si>
  <si>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</si>
  <si>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</si>
  <si>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</si>
  <si>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</si>
  <si>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</si>
  <si>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</si>
  <si>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</si>
  <si>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</si>
  <si>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</si>
  <si>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</si>
  <si>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</si>
  <si>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</si>
  <si>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</si>
  <si>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</si>
  <si>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</si>
  <si>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</si>
  <si>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</si>
  <si>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</si>
  <si>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</si>
  <si>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</si>
  <si>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</si>
  <si>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</si>
  <si>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</si>
  <si>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</si>
  <si>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</si>
  <si>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</si>
  <si>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</si>
  <si>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</si>
  <si>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</si>
  <si>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</si>
  <si>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</si>
  <si>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</si>
  <si>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</si>
  <si>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</si>
  <si>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</si>
  <si>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</si>
  <si>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</si>
  <si>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</si>
  <si>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</si>
  <si>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budget_usdm</t>
  </si>
  <si>
    <t>beneficiaries</t>
  </si>
  <si>
    <t>geo_risk</t>
  </si>
  <si>
    <t>pobreza</t>
  </si>
  <si>
    <t>co2</t>
  </si>
  <si>
    <t>co2_km</t>
  </si>
  <si>
    <t>co2_index</t>
  </si>
  <si>
    <t>dist_prod</t>
  </si>
  <si>
    <t>vpn_capex</t>
  </si>
  <si>
    <t>tec_risk</t>
  </si>
  <si>
    <t>tec_imp_risk</t>
  </si>
  <si>
    <t>van</t>
  </si>
  <si>
    <t>pop500m</t>
  </si>
  <si>
    <t>pop2km</t>
  </si>
  <si>
    <t>pov_nbi</t>
  </si>
  <si>
    <t>se_risk</t>
  </si>
  <si>
    <t>demanda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</si>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</sst>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1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3">
    <cellStyle name="Moneda" xfId="1" builtinId="4"/>
    <cellStyle name="Normal" xfId="0" builtinId="0"/>
    <cellStyle name="Normal 2" xfId="2" xr:uid="{7661D260-2E19-4FCE-87EC-26CED3E41D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16C0-89D4-4617-A7A0-5A618DDF6C57}">
  <dimension ref="A1:R25"/>
  <sheetViews>
    <sheetView tabSelected="1" topLeftCell="B1" workbookViewId="0">
      <selection activeCell="O19" sqref="O19"/>
    </sheetView>
  </sheetViews>
  <sheetFormatPr baseColWidth="10" defaultRowHeight="14.4" x14ac:dyDescent="0.3"/>
  <cols>
    <col min="2" max="2" width="11.5546875" style="4"/>
    <col min="3" max="3" width="38.5546875" bestFit="1" customWidth="1"/>
    <col min="4" max="4" width="10.5546875" bestFit="1" customWidth="1"/>
    <col min="7" max="7" width="8" bestFit="1" customWidth="1"/>
    <col min="8" max="8" width="9" bestFit="1" customWidth="1"/>
    <col min="9" max="9" width="7" bestFit="1" customWidth="1"/>
    <col min="10" max="10" width="13.5546875" bestFit="1" customWidth="1"/>
    <col min="11" max="13" width="12" bestFit="1" customWidth="1"/>
  </cols>
  <sheetData>
    <row r="1" spans="1:18" s="1" customFormat="1" x14ac:dyDescent="0.3">
      <c r="A1" s="1" t="s">
        <v>1</v>
      </c>
      <c r="B1" s="1" t="s">
        <v>38</v>
      </c>
      <c r="C1" s="1" t="s">
        <v>2</v>
      </c>
      <c r="D1" s="1" t="s">
        <v>8</v>
      </c>
      <c r="E1" s="1" t="s">
        <v>3</v>
      </c>
      <c r="F1" s="1" t="s">
        <v>102</v>
      </c>
      <c r="G1" s="1" t="s">
        <v>4</v>
      </c>
      <c r="H1" s="1" t="s">
        <v>5</v>
      </c>
      <c r="I1" s="1" t="s">
        <v>90</v>
      </c>
      <c r="J1" s="1" t="s">
        <v>91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95</v>
      </c>
      <c r="P1" s="1" t="s">
        <v>101</v>
      </c>
      <c r="Q1" s="1" t="s">
        <v>103</v>
      </c>
      <c r="R1" s="1" t="s">
        <v>88</v>
      </c>
    </row>
    <row r="2" spans="1:18" x14ac:dyDescent="0.3">
      <c r="A2">
        <v>1</v>
      </c>
      <c r="B2" s="4" t="s">
        <v>63</v>
      </c>
      <c r="C2" t="s">
        <v>0</v>
      </c>
      <c r="D2" t="s">
        <v>9</v>
      </c>
      <c r="E2">
        <v>5.4</v>
      </c>
      <c r="F2" s="10">
        <v>147617</v>
      </c>
      <c r="G2" s="2">
        <v>510</v>
      </c>
      <c r="H2" s="2">
        <v>484</v>
      </c>
      <c r="I2">
        <v>0</v>
      </c>
      <c r="J2">
        <f>+I2/E2</f>
        <v>0</v>
      </c>
      <c r="K2">
        <v>42.108883412085497</v>
      </c>
      <c r="L2">
        <v>53006.396980285601</v>
      </c>
      <c r="M2">
        <v>282216.30759572983</v>
      </c>
      <c r="N2">
        <v>58.678706884384198</v>
      </c>
      <c r="O2">
        <v>0</v>
      </c>
      <c r="P2">
        <v>0</v>
      </c>
      <c r="Q2" s="9">
        <v>0.81122448979591844</v>
      </c>
      <c r="R2">
        <v>0.20659040000000001</v>
      </c>
    </row>
    <row r="3" spans="1:18" x14ac:dyDescent="0.3">
      <c r="A3">
        <v>2</v>
      </c>
      <c r="B3" s="4" t="s">
        <v>65</v>
      </c>
      <c r="C3" t="s">
        <v>7</v>
      </c>
      <c r="D3" t="s">
        <v>10</v>
      </c>
      <c r="E3" s="3">
        <v>77.33</v>
      </c>
      <c r="F3" s="10">
        <v>7412</v>
      </c>
      <c r="G3">
        <v>38.664999999999999</v>
      </c>
      <c r="H3">
        <v>28.970560000000003</v>
      </c>
      <c r="I3">
        <v>39908</v>
      </c>
      <c r="J3" s="3">
        <f>+I3/E3</f>
        <v>516.07396870554771</v>
      </c>
      <c r="K3">
        <v>40.2222808813302</v>
      </c>
      <c r="L3">
        <v>4157.4353087861091</v>
      </c>
      <c r="M3">
        <v>13989.869219614189</v>
      </c>
      <c r="N3">
        <v>14.67073000269011</v>
      </c>
      <c r="O3">
        <v>1</v>
      </c>
      <c r="P3">
        <v>0</v>
      </c>
      <c r="Q3" s="9">
        <v>0.46938775510204078</v>
      </c>
      <c r="R3">
        <v>0.2034658</v>
      </c>
    </row>
    <row r="4" spans="1:18" x14ac:dyDescent="0.3">
      <c r="A4">
        <v>3</v>
      </c>
      <c r="B4" s="4" t="s">
        <v>66</v>
      </c>
      <c r="C4" t="s">
        <v>14</v>
      </c>
      <c r="D4" t="s">
        <v>10</v>
      </c>
      <c r="E4" s="3">
        <v>129.5</v>
      </c>
      <c r="F4" s="10">
        <v>8518.75</v>
      </c>
      <c r="G4">
        <v>134.875</v>
      </c>
      <c r="H4">
        <v>94.080000000000013</v>
      </c>
      <c r="I4">
        <v>57022</v>
      </c>
      <c r="J4" s="3">
        <f>+I4/E4</f>
        <v>440.32432432432432</v>
      </c>
      <c r="K4">
        <v>69.278771496108689</v>
      </c>
      <c r="L4">
        <v>76248.920972006395</v>
      </c>
      <c r="M4">
        <v>237802.339919602</v>
      </c>
      <c r="N4">
        <v>229.21462951321149</v>
      </c>
      <c r="O4">
        <v>0</v>
      </c>
      <c r="P4">
        <v>0</v>
      </c>
      <c r="Q4" s="9">
        <v>1</v>
      </c>
      <c r="R4" s="8">
        <v>0</v>
      </c>
    </row>
    <row r="5" spans="1:18" x14ac:dyDescent="0.3">
      <c r="A5">
        <v>4</v>
      </c>
      <c r="B5" s="4" t="s">
        <v>67</v>
      </c>
      <c r="C5" t="s">
        <v>15</v>
      </c>
      <c r="D5" t="s">
        <v>10</v>
      </c>
      <c r="E5" s="3">
        <v>192</v>
      </c>
      <c r="F5" s="10">
        <v>8588</v>
      </c>
      <c r="G5">
        <v>86.4</v>
      </c>
      <c r="H5">
        <v>158.61000000000001</v>
      </c>
      <c r="I5">
        <v>117236</v>
      </c>
      <c r="J5" s="3">
        <f>+I5/E5</f>
        <v>610.60416666666663</v>
      </c>
      <c r="K5">
        <v>53.837539</v>
      </c>
      <c r="L5">
        <v>114030.0102325156</v>
      </c>
      <c r="M5">
        <v>349904.04244782781</v>
      </c>
      <c r="N5">
        <v>184.56790372496471</v>
      </c>
      <c r="O5">
        <v>1</v>
      </c>
      <c r="P5">
        <v>0</v>
      </c>
      <c r="Q5" s="9">
        <v>1</v>
      </c>
      <c r="R5">
        <v>0.80161389999999999</v>
      </c>
    </row>
    <row r="6" spans="1:18" x14ac:dyDescent="0.3">
      <c r="A6">
        <v>5</v>
      </c>
      <c r="B6" s="4" t="s">
        <v>68</v>
      </c>
      <c r="C6" t="s">
        <v>16</v>
      </c>
      <c r="D6" t="s">
        <v>10</v>
      </c>
      <c r="E6" s="3">
        <v>103.85</v>
      </c>
      <c r="F6" s="10">
        <v>9125</v>
      </c>
      <c r="G6">
        <v>63.91</v>
      </c>
      <c r="H6">
        <v>283.61</v>
      </c>
      <c r="I6">
        <v>59045</v>
      </c>
      <c r="J6" s="3">
        <f>+I6/E6</f>
        <v>568.56042368801161</v>
      </c>
      <c r="K6">
        <v>1.477875</v>
      </c>
      <c r="L6">
        <v>21942.347719021142</v>
      </c>
      <c r="M6">
        <v>64526.34919055552</v>
      </c>
      <c r="N6">
        <v>32.969178233295679</v>
      </c>
      <c r="O6">
        <v>2</v>
      </c>
      <c r="P6">
        <v>1</v>
      </c>
      <c r="Q6" s="9">
        <v>0.93877551020408168</v>
      </c>
      <c r="R6">
        <v>0.76263950000000003</v>
      </c>
    </row>
    <row r="7" spans="1:18" x14ac:dyDescent="0.3">
      <c r="A7">
        <v>6</v>
      </c>
      <c r="B7" s="4" t="s">
        <v>69</v>
      </c>
      <c r="C7" t="s">
        <v>17</v>
      </c>
      <c r="D7" t="s">
        <v>10</v>
      </c>
      <c r="E7" s="3">
        <v>34.35</v>
      </c>
      <c r="F7" s="10">
        <v>8635</v>
      </c>
      <c r="G7">
        <v>86.08</v>
      </c>
      <c r="H7">
        <v>118.21</v>
      </c>
      <c r="I7">
        <v>18364</v>
      </c>
      <c r="J7" s="3">
        <f>+I7/E7</f>
        <v>534.61426491994177</v>
      </c>
      <c r="K7">
        <v>4.0412100000000004</v>
      </c>
      <c r="L7">
        <v>10912.686615049801</v>
      </c>
      <c r="M7">
        <v>56589.60863789916</v>
      </c>
      <c r="N7">
        <v>31.9577222187072</v>
      </c>
      <c r="O7">
        <v>0</v>
      </c>
      <c r="P7">
        <v>1</v>
      </c>
      <c r="Q7" s="9">
        <v>0.9285714285714286</v>
      </c>
      <c r="R7">
        <v>0.50172660000000002</v>
      </c>
    </row>
    <row r="8" spans="1:18" x14ac:dyDescent="0.3">
      <c r="A8">
        <v>7</v>
      </c>
      <c r="B8" s="4" t="s">
        <v>70</v>
      </c>
      <c r="C8" t="s">
        <v>18</v>
      </c>
      <c r="D8" t="s">
        <v>10</v>
      </c>
      <c r="E8" s="3">
        <v>132</v>
      </c>
      <c r="F8" s="10">
        <v>15425</v>
      </c>
      <c r="G8">
        <v>262.23</v>
      </c>
      <c r="H8">
        <v>254.52</v>
      </c>
      <c r="I8">
        <v>141566</v>
      </c>
      <c r="J8" s="3">
        <f>+I8/E8</f>
        <v>1072.469696969697</v>
      </c>
      <c r="K8">
        <v>145.022774</v>
      </c>
      <c r="L8">
        <v>54245.586447358131</v>
      </c>
      <c r="M8">
        <v>189579.0663779676</v>
      </c>
      <c r="N8">
        <v>79.001324580982313</v>
      </c>
      <c r="O8">
        <v>1</v>
      </c>
      <c r="P8">
        <v>0</v>
      </c>
      <c r="Q8" s="9">
        <v>1</v>
      </c>
      <c r="R8">
        <v>0.84065199999999995</v>
      </c>
    </row>
    <row r="9" spans="1:18" x14ac:dyDescent="0.3">
      <c r="A9">
        <v>8</v>
      </c>
      <c r="B9" s="4" t="s">
        <v>71</v>
      </c>
      <c r="C9" t="s">
        <v>19</v>
      </c>
      <c r="D9" t="s">
        <v>10</v>
      </c>
      <c r="E9" s="3">
        <v>59.56</v>
      </c>
      <c r="F9" s="10">
        <v>27402.5</v>
      </c>
      <c r="G9">
        <v>242</v>
      </c>
      <c r="H9">
        <v>266</v>
      </c>
      <c r="I9">
        <v>118206</v>
      </c>
      <c r="J9" s="3">
        <f>+I9/E9</f>
        <v>1984.6541302887842</v>
      </c>
      <c r="K9">
        <v>181.247874</v>
      </c>
      <c r="L9">
        <v>100593.5871661305</v>
      </c>
      <c r="M9">
        <v>312622.86153283721</v>
      </c>
      <c r="N9">
        <v>75.441938176751137</v>
      </c>
      <c r="O9">
        <v>1</v>
      </c>
      <c r="P9">
        <v>0</v>
      </c>
      <c r="Q9" s="9">
        <v>0.95918367346938771</v>
      </c>
      <c r="R9">
        <v>0.49438310000000002</v>
      </c>
    </row>
    <row r="10" spans="1:18" x14ac:dyDescent="0.3">
      <c r="A10">
        <v>9</v>
      </c>
      <c r="B10" s="4" t="s">
        <v>72</v>
      </c>
      <c r="C10" t="s">
        <v>20</v>
      </c>
      <c r="D10" t="s">
        <v>10</v>
      </c>
      <c r="E10" s="3">
        <v>103.3</v>
      </c>
      <c r="F10" s="10">
        <v>13916</v>
      </c>
      <c r="G10">
        <v>92.97</v>
      </c>
      <c r="H10">
        <v>79.334400000000016</v>
      </c>
      <c r="I10">
        <v>98799</v>
      </c>
      <c r="J10" s="3">
        <f>+I10/E10</f>
        <v>956.42787996127788</v>
      </c>
      <c r="K10">
        <v>0</v>
      </c>
      <c r="L10">
        <v>318634.78940925002</v>
      </c>
      <c r="M10">
        <v>950796.6950275749</v>
      </c>
      <c r="N10">
        <v>398.26000864803791</v>
      </c>
      <c r="O10">
        <v>1</v>
      </c>
      <c r="P10">
        <v>0</v>
      </c>
      <c r="Q10" s="9">
        <v>0.94897959183673475</v>
      </c>
      <c r="R10">
        <v>0.80767389999999994</v>
      </c>
    </row>
    <row r="11" spans="1:18" x14ac:dyDescent="0.3">
      <c r="A11">
        <v>10</v>
      </c>
      <c r="B11" s="4" t="s">
        <v>73</v>
      </c>
      <c r="C11" t="s">
        <v>21</v>
      </c>
      <c r="D11" t="s">
        <v>10</v>
      </c>
      <c r="E11" s="3">
        <v>22.46</v>
      </c>
      <c r="F11" s="10">
        <v>14495</v>
      </c>
      <c r="G11">
        <v>78.61</v>
      </c>
      <c r="H11">
        <v>17.249280000000002</v>
      </c>
      <c r="I11">
        <v>23415</v>
      </c>
      <c r="J11" s="3">
        <f>+I11/E11</f>
        <v>1042.520035618878</v>
      </c>
      <c r="K11">
        <v>52.778280000000002</v>
      </c>
      <c r="L11">
        <v>13925.615033745769</v>
      </c>
      <c r="M11">
        <v>39522.58771109581</v>
      </c>
      <c r="N11">
        <v>17.006170630455021</v>
      </c>
      <c r="O11">
        <v>1</v>
      </c>
      <c r="P11">
        <v>0</v>
      </c>
      <c r="Q11" s="9">
        <v>0.75</v>
      </c>
      <c r="R11">
        <v>0.4706439</v>
      </c>
    </row>
    <row r="12" spans="1:18" x14ac:dyDescent="0.3">
      <c r="A12">
        <v>11</v>
      </c>
      <c r="B12" s="4" t="s">
        <v>74</v>
      </c>
      <c r="C12" t="s">
        <v>22</v>
      </c>
      <c r="D12" t="s">
        <v>10</v>
      </c>
      <c r="E12" s="3">
        <v>92</v>
      </c>
      <c r="F12" s="10">
        <v>5435</v>
      </c>
      <c r="G12">
        <v>138</v>
      </c>
      <c r="H12">
        <v>105.98399999999999</v>
      </c>
      <c r="I12">
        <v>45086</v>
      </c>
      <c r="J12" s="3">
        <f>+I12/E12</f>
        <v>490.06521739130437</v>
      </c>
      <c r="K12">
        <v>21.684170000000002</v>
      </c>
      <c r="L12">
        <v>14305.645725164561</v>
      </c>
      <c r="M12">
        <v>36320.86858041957</v>
      </c>
      <c r="N12">
        <v>12.033461224054919</v>
      </c>
      <c r="O12">
        <v>0</v>
      </c>
      <c r="P12">
        <v>0</v>
      </c>
      <c r="Q12" s="9">
        <v>0.81632653061224492</v>
      </c>
      <c r="R12">
        <v>0.49481219999999998</v>
      </c>
    </row>
    <row r="13" spans="1:18" x14ac:dyDescent="0.3">
      <c r="A13">
        <v>12</v>
      </c>
      <c r="B13" s="4" t="s">
        <v>75</v>
      </c>
      <c r="C13" t="s">
        <v>23</v>
      </c>
      <c r="D13" t="s">
        <v>10</v>
      </c>
      <c r="E13" s="3">
        <v>32.200000000000003</v>
      </c>
      <c r="F13" s="10">
        <v>8000</v>
      </c>
      <c r="G13">
        <v>80.5</v>
      </c>
      <c r="H13">
        <v>24.729600000000005</v>
      </c>
      <c r="I13">
        <v>18801</v>
      </c>
      <c r="J13" s="3">
        <f>+I13/E13</f>
        <v>583.88198757763973</v>
      </c>
      <c r="K13">
        <v>23.422488000000001</v>
      </c>
      <c r="L13">
        <v>36325.674326658249</v>
      </c>
      <c r="M13">
        <v>125472.42633515599</v>
      </c>
      <c r="N13">
        <v>19.072360511869199</v>
      </c>
      <c r="O13">
        <v>0</v>
      </c>
      <c r="P13">
        <v>0</v>
      </c>
      <c r="Q13" s="9">
        <v>0.94387755102040816</v>
      </c>
      <c r="R13">
        <v>0.46134540000000002</v>
      </c>
    </row>
    <row r="14" spans="1:18" x14ac:dyDescent="0.3">
      <c r="A14">
        <v>13</v>
      </c>
      <c r="B14" s="4" t="s">
        <v>76</v>
      </c>
      <c r="C14" t="s">
        <v>24</v>
      </c>
      <c r="D14" t="s">
        <v>10</v>
      </c>
      <c r="E14" s="3">
        <v>96</v>
      </c>
      <c r="F14" s="10">
        <v>4700</v>
      </c>
      <c r="G14">
        <v>48</v>
      </c>
      <c r="H14">
        <v>36.864000000000004</v>
      </c>
      <c r="I14">
        <v>30564</v>
      </c>
      <c r="J14" s="3">
        <f>+I14/E14</f>
        <v>318.375</v>
      </c>
      <c r="K14">
        <v>24.660627000000002</v>
      </c>
      <c r="L14">
        <v>27172.072560705241</v>
      </c>
      <c r="M14">
        <v>72916.138130798936</v>
      </c>
      <c r="N14">
        <v>226.47671818360681</v>
      </c>
      <c r="O14">
        <v>1</v>
      </c>
      <c r="P14">
        <v>1</v>
      </c>
      <c r="Q14" s="9">
        <v>0.94897959183673475</v>
      </c>
      <c r="R14">
        <v>0.86692080000000005</v>
      </c>
    </row>
    <row r="15" spans="1:18" x14ac:dyDescent="0.3">
      <c r="A15">
        <v>14</v>
      </c>
      <c r="B15" s="4" t="s">
        <v>27</v>
      </c>
      <c r="C15" t="s">
        <v>25</v>
      </c>
      <c r="D15" t="s">
        <v>11</v>
      </c>
      <c r="E15" s="3">
        <v>44.16</v>
      </c>
      <c r="F15" s="10">
        <v>22466</v>
      </c>
      <c r="G15">
        <v>666.98</v>
      </c>
      <c r="H15">
        <v>474.44</v>
      </c>
      <c r="I15">
        <v>60683</v>
      </c>
      <c r="J15" s="3">
        <f>+I15/E15</f>
        <v>1374.1621376811595</v>
      </c>
      <c r="K15">
        <v>228.235489</v>
      </c>
      <c r="L15">
        <v>13504.66578692198</v>
      </c>
      <c r="M15">
        <v>94031.843101486564</v>
      </c>
      <c r="N15">
        <v>13.21517138462514</v>
      </c>
      <c r="O15">
        <v>0</v>
      </c>
      <c r="P15">
        <v>0</v>
      </c>
      <c r="Q15" s="9">
        <v>0.65816326530612246</v>
      </c>
      <c r="R15">
        <v>1</v>
      </c>
    </row>
    <row r="16" spans="1:18" x14ac:dyDescent="0.3">
      <c r="A16">
        <v>15</v>
      </c>
      <c r="B16" s="4" t="s">
        <v>77</v>
      </c>
      <c r="C16" t="s">
        <v>26</v>
      </c>
      <c r="D16" t="s">
        <v>12</v>
      </c>
      <c r="E16" s="3">
        <v>119</v>
      </c>
      <c r="F16" s="10">
        <v>8515</v>
      </c>
      <c r="G16">
        <v>59.5</v>
      </c>
      <c r="H16">
        <v>57.120000000000005</v>
      </c>
      <c r="I16">
        <v>66417</v>
      </c>
      <c r="J16" s="3">
        <f>+I16/E16</f>
        <v>558.1260504201681</v>
      </c>
      <c r="K16">
        <v>48.214730000000003</v>
      </c>
      <c r="L16">
        <v>7841.6468784250319</v>
      </c>
      <c r="M16">
        <v>28557.62137893587</v>
      </c>
      <c r="N16">
        <v>6.5874561247183019</v>
      </c>
      <c r="O16">
        <v>0</v>
      </c>
      <c r="P16">
        <v>0</v>
      </c>
      <c r="Q16" s="9">
        <v>0.50510204081632648</v>
      </c>
      <c r="R16">
        <v>0.50924469999999999</v>
      </c>
    </row>
    <row r="17" spans="1:18" x14ac:dyDescent="0.3">
      <c r="A17">
        <v>16</v>
      </c>
      <c r="B17" s="4" t="s">
        <v>78</v>
      </c>
      <c r="C17" t="s">
        <v>33</v>
      </c>
      <c r="D17" t="s">
        <v>12</v>
      </c>
      <c r="E17" s="3">
        <v>189</v>
      </c>
      <c r="F17" s="10">
        <v>7185</v>
      </c>
      <c r="G17">
        <v>94.5</v>
      </c>
      <c r="H17">
        <v>72.575999999999993</v>
      </c>
      <c r="I17">
        <v>86498</v>
      </c>
      <c r="J17" s="3">
        <f>+I17/E17</f>
        <v>457.66137566137564</v>
      </c>
      <c r="K17">
        <v>60.950484000000003</v>
      </c>
      <c r="L17">
        <v>48703.987932555377</v>
      </c>
      <c r="M17">
        <v>125270.3668806255</v>
      </c>
      <c r="N17">
        <v>96.579510726965964</v>
      </c>
      <c r="O17">
        <v>2</v>
      </c>
      <c r="P17">
        <v>2</v>
      </c>
      <c r="Q17" s="9">
        <v>0.96938775510204078</v>
      </c>
      <c r="R17">
        <v>0.54130069999999997</v>
      </c>
    </row>
    <row r="18" spans="1:18" x14ac:dyDescent="0.3">
      <c r="A18">
        <v>17</v>
      </c>
      <c r="B18" s="4" t="s">
        <v>79</v>
      </c>
      <c r="C18" t="s">
        <v>34</v>
      </c>
      <c r="D18" t="s">
        <v>13</v>
      </c>
      <c r="E18" s="3">
        <v>106.69</v>
      </c>
      <c r="F18" s="10">
        <v>4503</v>
      </c>
      <c r="G18">
        <v>28.47</v>
      </c>
      <c r="H18">
        <v>40.968960000000003</v>
      </c>
      <c r="I18">
        <v>31871</v>
      </c>
      <c r="J18" s="3">
        <f>+I18/E18</f>
        <v>298.7252788452526</v>
      </c>
      <c r="K18">
        <v>21.492484999999999</v>
      </c>
      <c r="L18">
        <v>9001.0586233027279</v>
      </c>
      <c r="M18">
        <v>24856.785527016971</v>
      </c>
      <c r="N18">
        <v>29.665665434673429</v>
      </c>
      <c r="O18">
        <v>1</v>
      </c>
      <c r="P18">
        <v>1</v>
      </c>
      <c r="Q18" s="9">
        <v>0.90306122448979598</v>
      </c>
      <c r="R18">
        <v>0.16687759999999999</v>
      </c>
    </row>
    <row r="19" spans="1:18" x14ac:dyDescent="0.3">
      <c r="A19">
        <v>18</v>
      </c>
      <c r="B19" s="4" t="s">
        <v>80</v>
      </c>
      <c r="C19" t="s">
        <v>35</v>
      </c>
      <c r="D19" t="s">
        <v>13</v>
      </c>
      <c r="E19" s="3">
        <v>192</v>
      </c>
      <c r="F19" s="10">
        <v>5399</v>
      </c>
      <c r="G19">
        <v>28</v>
      </c>
      <c r="H19">
        <v>73.728000000000009</v>
      </c>
      <c r="I19">
        <v>53198</v>
      </c>
      <c r="J19" s="3">
        <f>+I19/E19</f>
        <v>277.07291666666669</v>
      </c>
      <c r="K19">
        <v>38.611808000000003</v>
      </c>
      <c r="L19">
        <v>43072.916019931443</v>
      </c>
      <c r="M19">
        <v>117256.9043972939</v>
      </c>
      <c r="N19">
        <v>53.167724467813969</v>
      </c>
      <c r="O19">
        <v>1</v>
      </c>
      <c r="P19">
        <v>1</v>
      </c>
      <c r="Q19" s="9">
        <v>0.98979591836734693</v>
      </c>
      <c r="R19">
        <v>0.51010100000000003</v>
      </c>
    </row>
    <row r="20" spans="1:18" x14ac:dyDescent="0.3">
      <c r="A20">
        <v>19</v>
      </c>
      <c r="B20" s="4" t="s">
        <v>81</v>
      </c>
      <c r="C20" t="s">
        <v>32</v>
      </c>
      <c r="D20" t="s">
        <v>13</v>
      </c>
      <c r="E20" s="3">
        <v>160.35</v>
      </c>
      <c r="F20" s="10">
        <v>3653</v>
      </c>
      <c r="G20">
        <v>45.620000000000005</v>
      </c>
      <c r="H20">
        <v>61.574400000000004</v>
      </c>
      <c r="I20">
        <v>40430</v>
      </c>
      <c r="J20" s="3">
        <f>+I20/E20</f>
        <v>252.13595260367947</v>
      </c>
      <c r="K20">
        <v>21.767928000000001</v>
      </c>
      <c r="L20">
        <v>12775.57177234441</v>
      </c>
      <c r="M20">
        <v>34219.816817863612</v>
      </c>
      <c r="N20">
        <v>119.5192216916476</v>
      </c>
      <c r="O20">
        <v>0</v>
      </c>
      <c r="P20">
        <v>0</v>
      </c>
      <c r="Q20" s="9">
        <v>0.58163265306122458</v>
      </c>
      <c r="R20">
        <v>0.358238</v>
      </c>
    </row>
    <row r="21" spans="1:18" x14ac:dyDescent="0.3">
      <c r="A21">
        <v>20</v>
      </c>
      <c r="B21" s="4" t="s">
        <v>82</v>
      </c>
      <c r="C21" t="s">
        <v>31</v>
      </c>
      <c r="D21" t="s">
        <v>13</v>
      </c>
      <c r="E21" s="3">
        <v>218.48</v>
      </c>
      <c r="F21" s="10">
        <v>5917</v>
      </c>
      <c r="G21">
        <v>32.645000000000003</v>
      </c>
      <c r="H21">
        <v>83.896319999999989</v>
      </c>
      <c r="I21">
        <v>93245</v>
      </c>
      <c r="J21" s="3">
        <f>+I21/E21</f>
        <v>426.78963749542294</v>
      </c>
      <c r="K21">
        <v>65.400414999999995</v>
      </c>
      <c r="L21">
        <v>37044.025154128663</v>
      </c>
      <c r="M21">
        <v>99167.146464254707</v>
      </c>
      <c r="N21">
        <v>65.175845444202423</v>
      </c>
      <c r="O21">
        <v>2</v>
      </c>
      <c r="P21">
        <v>1</v>
      </c>
      <c r="Q21" s="9">
        <v>1</v>
      </c>
      <c r="R21">
        <v>0.67808630000000003</v>
      </c>
    </row>
    <row r="22" spans="1:18" x14ac:dyDescent="0.3">
      <c r="A22">
        <v>21</v>
      </c>
      <c r="B22" s="4" t="s">
        <v>83</v>
      </c>
      <c r="C22" t="s">
        <v>30</v>
      </c>
      <c r="D22" t="s">
        <v>13</v>
      </c>
      <c r="E22" s="3">
        <v>150.41999999999999</v>
      </c>
      <c r="F22" s="10">
        <v>4200</v>
      </c>
      <c r="G22">
        <v>37.125</v>
      </c>
      <c r="H22">
        <v>57.761279999999999</v>
      </c>
      <c r="I22">
        <v>68609</v>
      </c>
      <c r="J22" s="3">
        <f>+I22/E22</f>
        <v>456.11620795107035</v>
      </c>
      <c r="K22">
        <v>29.891549999999999</v>
      </c>
      <c r="L22">
        <v>89625.996608279645</v>
      </c>
      <c r="M22">
        <v>273966.04123600572</v>
      </c>
      <c r="N22">
        <v>205.95329010393471</v>
      </c>
      <c r="O22">
        <v>2</v>
      </c>
      <c r="P22">
        <v>1</v>
      </c>
      <c r="Q22" s="9">
        <v>1</v>
      </c>
      <c r="R22">
        <v>0.45302439999999999</v>
      </c>
    </row>
    <row r="23" spans="1:18" x14ac:dyDescent="0.3">
      <c r="A23">
        <v>22</v>
      </c>
      <c r="B23" s="4" t="s">
        <v>84</v>
      </c>
      <c r="C23" t="s">
        <v>29</v>
      </c>
      <c r="D23" t="s">
        <v>13</v>
      </c>
      <c r="E23" s="3">
        <v>141.69999999999999</v>
      </c>
      <c r="F23" s="10">
        <v>1825</v>
      </c>
      <c r="G23">
        <v>21.645</v>
      </c>
      <c r="H23">
        <v>54.412799999999997</v>
      </c>
      <c r="I23">
        <v>17895</v>
      </c>
      <c r="J23" s="3">
        <f>+I23/E23</f>
        <v>126.28793225123502</v>
      </c>
      <c r="K23">
        <v>-5.4045389999999998</v>
      </c>
      <c r="L23">
        <v>13650.601704522969</v>
      </c>
      <c r="M23">
        <v>50240.004494596273</v>
      </c>
      <c r="N23">
        <v>81.742699846625328</v>
      </c>
      <c r="O23">
        <v>2</v>
      </c>
      <c r="P23">
        <v>1</v>
      </c>
      <c r="Q23" s="9">
        <v>0</v>
      </c>
      <c r="R23">
        <v>0.63954509999999998</v>
      </c>
    </row>
    <row r="24" spans="1:18" x14ac:dyDescent="0.3">
      <c r="A24">
        <v>23</v>
      </c>
      <c r="B24" s="4" t="s">
        <v>85</v>
      </c>
      <c r="C24" t="s">
        <v>28</v>
      </c>
      <c r="D24" t="s">
        <v>13</v>
      </c>
      <c r="E24" s="3">
        <v>165.7</v>
      </c>
      <c r="F24" s="10">
        <v>3112</v>
      </c>
      <c r="G24">
        <v>41.424999999999997</v>
      </c>
      <c r="H24">
        <v>63.628799999999984</v>
      </c>
      <c r="I24">
        <v>38889</v>
      </c>
      <c r="J24" s="3">
        <f>+I24/E24</f>
        <v>234.69523234761618</v>
      </c>
      <c r="K24">
        <v>14.390095000000001</v>
      </c>
      <c r="L24">
        <v>12074.657359836159</v>
      </c>
      <c r="M24">
        <v>38869.503293732181</v>
      </c>
      <c r="N24">
        <v>124.3881695233285</v>
      </c>
      <c r="O24">
        <v>2</v>
      </c>
      <c r="P24">
        <v>1</v>
      </c>
      <c r="Q24" s="9">
        <v>0.81122448979591844</v>
      </c>
      <c r="R24">
        <v>0.45871479999999998</v>
      </c>
    </row>
    <row r="25" spans="1:18" x14ac:dyDescent="0.3">
      <c r="G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012E-F8FF-4CCA-AAFA-B8F68A87CCE5}">
  <dimension ref="A1:R26"/>
  <sheetViews>
    <sheetView topLeftCell="C1" workbookViewId="0">
      <selection activeCell="L12" sqref="L12"/>
    </sheetView>
  </sheetViews>
  <sheetFormatPr baseColWidth="10" defaultRowHeight="14.4" x14ac:dyDescent="0.3"/>
  <cols>
    <col min="2" max="2" width="11.5546875" style="4"/>
    <col min="3" max="3" width="38.5546875" bestFit="1" customWidth="1"/>
    <col min="4" max="4" width="10.5546875" bestFit="1" customWidth="1"/>
    <col min="7" max="7" width="8" bestFit="1" customWidth="1"/>
    <col min="8" max="8" width="9" bestFit="1" customWidth="1"/>
    <col min="9" max="9" width="7" bestFit="1" customWidth="1"/>
    <col min="10" max="10" width="13.5546875" bestFit="1" customWidth="1"/>
    <col min="11" max="13" width="12" bestFit="1" customWidth="1"/>
  </cols>
  <sheetData>
    <row r="1" spans="1:18" s="1" customFormat="1" x14ac:dyDescent="0.3">
      <c r="A1" s="1" t="s">
        <v>1</v>
      </c>
      <c r="B1" s="1" t="s">
        <v>38</v>
      </c>
      <c r="C1" s="1" t="s">
        <v>2</v>
      </c>
      <c r="D1" s="1" t="s">
        <v>8</v>
      </c>
      <c r="E1" s="1" t="s">
        <v>3</v>
      </c>
      <c r="F1" s="1" t="s">
        <v>102</v>
      </c>
      <c r="G1" s="1" t="s">
        <v>4</v>
      </c>
      <c r="H1" s="1" t="s">
        <v>5</v>
      </c>
      <c r="I1" s="1" t="s">
        <v>90</v>
      </c>
      <c r="J1" s="1" t="s">
        <v>91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95</v>
      </c>
      <c r="P1" s="1" t="s">
        <v>101</v>
      </c>
    </row>
    <row r="2" spans="1:18" x14ac:dyDescent="0.3">
      <c r="A2">
        <v>1</v>
      </c>
      <c r="B2" s="4" t="s">
        <v>63</v>
      </c>
      <c r="C2" t="s">
        <v>0</v>
      </c>
      <c r="D2" t="s">
        <v>9</v>
      </c>
      <c r="E2">
        <v>5.4</v>
      </c>
      <c r="F2" s="10">
        <v>147617</v>
      </c>
      <c r="G2" s="2">
        <v>510</v>
      </c>
      <c r="H2" s="2">
        <v>484</v>
      </c>
      <c r="I2">
        <v>0</v>
      </c>
      <c r="J2">
        <f>+I2/E2</f>
        <v>0</v>
      </c>
      <c r="K2">
        <v>42.108883412085497</v>
      </c>
      <c r="L2">
        <v>53006.396980285601</v>
      </c>
      <c r="M2">
        <v>282216.30759572983</v>
      </c>
      <c r="N2">
        <v>58.678706884384198</v>
      </c>
      <c r="O2">
        <v>0</v>
      </c>
      <c r="P2">
        <v>0</v>
      </c>
    </row>
    <row r="3" spans="1:18" x14ac:dyDescent="0.3">
      <c r="A3">
        <v>2</v>
      </c>
      <c r="B3" s="4" t="s">
        <v>64</v>
      </c>
      <c r="C3" t="s">
        <v>6</v>
      </c>
      <c r="D3" t="s">
        <v>9</v>
      </c>
      <c r="E3">
        <v>762.52</v>
      </c>
      <c r="F3" s="10">
        <v>115139.66666666667</v>
      </c>
      <c r="G3" s="3">
        <v>800</v>
      </c>
      <c r="H3" s="3">
        <v>1700</v>
      </c>
      <c r="I3">
        <v>0</v>
      </c>
      <c r="J3">
        <f>+I3/E3</f>
        <v>0</v>
      </c>
      <c r="K3">
        <v>410.31306899999998</v>
      </c>
      <c r="L3">
        <v>646195.2056781482</v>
      </c>
      <c r="M3">
        <v>2295180.7287051301</v>
      </c>
      <c r="N3" s="5">
        <f>954.970264160773-280</f>
        <v>674.97026416077301</v>
      </c>
      <c r="O3">
        <v>0</v>
      </c>
      <c r="P3">
        <v>0</v>
      </c>
      <c r="R3" s="8"/>
    </row>
    <row r="4" spans="1:18" x14ac:dyDescent="0.3">
      <c r="A4">
        <v>3</v>
      </c>
      <c r="B4" s="4" t="s">
        <v>65</v>
      </c>
      <c r="C4" t="s">
        <v>7</v>
      </c>
      <c r="D4" t="s">
        <v>10</v>
      </c>
      <c r="E4" s="3">
        <v>77.33</v>
      </c>
      <c r="F4" s="10">
        <v>7412</v>
      </c>
      <c r="G4">
        <v>38.664999999999999</v>
      </c>
      <c r="H4">
        <v>28.970560000000003</v>
      </c>
      <c r="I4">
        <v>39908</v>
      </c>
      <c r="J4" s="3">
        <f>+I4/E4</f>
        <v>516.07396870554771</v>
      </c>
      <c r="K4">
        <v>40.2222808813302</v>
      </c>
      <c r="L4">
        <v>4157.4353087861091</v>
      </c>
      <c r="M4">
        <v>13989.869219614189</v>
      </c>
      <c r="N4">
        <v>14.67073000269011</v>
      </c>
      <c r="O4">
        <v>1</v>
      </c>
      <c r="P4">
        <v>0</v>
      </c>
    </row>
    <row r="5" spans="1:18" x14ac:dyDescent="0.3">
      <c r="A5">
        <v>4</v>
      </c>
      <c r="B5" s="4" t="s">
        <v>66</v>
      </c>
      <c r="C5" t="s">
        <v>14</v>
      </c>
      <c r="D5" t="s">
        <v>10</v>
      </c>
      <c r="E5" s="3">
        <v>129.5</v>
      </c>
      <c r="F5" s="10">
        <v>8518.75</v>
      </c>
      <c r="G5">
        <v>134.875</v>
      </c>
      <c r="H5">
        <v>94.080000000000013</v>
      </c>
      <c r="I5">
        <v>57022</v>
      </c>
      <c r="J5" s="3">
        <f>+I5/E5</f>
        <v>440.32432432432432</v>
      </c>
      <c r="K5">
        <v>69.278771496108689</v>
      </c>
      <c r="L5">
        <v>76248.920972006395</v>
      </c>
      <c r="M5">
        <v>237802.339919602</v>
      </c>
      <c r="N5">
        <v>229.21462951321149</v>
      </c>
      <c r="O5">
        <v>0</v>
      </c>
      <c r="P5">
        <v>0</v>
      </c>
      <c r="R5" s="8"/>
    </row>
    <row r="6" spans="1:18" x14ac:dyDescent="0.3">
      <c r="A6">
        <v>5</v>
      </c>
      <c r="B6" s="4" t="s">
        <v>67</v>
      </c>
      <c r="C6" t="s">
        <v>15</v>
      </c>
      <c r="D6" t="s">
        <v>10</v>
      </c>
      <c r="E6" s="3">
        <v>192</v>
      </c>
      <c r="F6" s="10">
        <v>8588</v>
      </c>
      <c r="G6">
        <v>86.4</v>
      </c>
      <c r="H6">
        <v>158.61000000000001</v>
      </c>
      <c r="I6">
        <v>117236</v>
      </c>
      <c r="J6" s="3">
        <f>+I6/E6</f>
        <v>610.60416666666663</v>
      </c>
      <c r="K6">
        <v>53.837539</v>
      </c>
      <c r="L6">
        <v>114030.0102325156</v>
      </c>
      <c r="M6">
        <v>349904.04244782781</v>
      </c>
      <c r="N6">
        <v>184.56790372496471</v>
      </c>
      <c r="O6">
        <v>1</v>
      </c>
      <c r="P6">
        <v>0</v>
      </c>
    </row>
    <row r="7" spans="1:18" x14ac:dyDescent="0.3">
      <c r="A7">
        <v>6</v>
      </c>
      <c r="B7" s="4" t="s">
        <v>68</v>
      </c>
      <c r="C7" t="s">
        <v>16</v>
      </c>
      <c r="D7" t="s">
        <v>10</v>
      </c>
      <c r="E7" s="3">
        <v>103.85</v>
      </c>
      <c r="F7" s="10">
        <v>9125</v>
      </c>
      <c r="G7">
        <v>63.91</v>
      </c>
      <c r="H7">
        <v>283.61</v>
      </c>
      <c r="I7">
        <v>59045</v>
      </c>
      <c r="J7" s="3">
        <f>+I7/E7</f>
        <v>568.56042368801161</v>
      </c>
      <c r="K7">
        <v>1.477875</v>
      </c>
      <c r="L7">
        <v>21942.347719021142</v>
      </c>
      <c r="M7">
        <v>64526.34919055552</v>
      </c>
      <c r="N7">
        <v>32.969178233295679</v>
      </c>
      <c r="O7">
        <v>2</v>
      </c>
      <c r="P7">
        <v>1</v>
      </c>
    </row>
    <row r="8" spans="1:18" x14ac:dyDescent="0.3">
      <c r="A8">
        <v>7</v>
      </c>
      <c r="B8" s="4" t="s">
        <v>69</v>
      </c>
      <c r="C8" t="s">
        <v>17</v>
      </c>
      <c r="D8" t="s">
        <v>10</v>
      </c>
      <c r="E8" s="3">
        <v>34.35</v>
      </c>
      <c r="F8" s="10">
        <v>8635</v>
      </c>
      <c r="G8">
        <v>86.08</v>
      </c>
      <c r="H8">
        <v>118.21</v>
      </c>
      <c r="I8">
        <v>18364</v>
      </c>
      <c r="J8" s="3">
        <f>+I8/E8</f>
        <v>534.61426491994177</v>
      </c>
      <c r="K8">
        <v>4.0412100000000004</v>
      </c>
      <c r="L8">
        <v>10912.686615049801</v>
      </c>
      <c r="M8">
        <v>56589.60863789916</v>
      </c>
      <c r="N8">
        <v>31.9577222187072</v>
      </c>
      <c r="O8">
        <v>0</v>
      </c>
      <c r="P8">
        <v>1</v>
      </c>
    </row>
    <row r="9" spans="1:18" x14ac:dyDescent="0.3">
      <c r="A9">
        <v>8</v>
      </c>
      <c r="B9" s="4" t="s">
        <v>70</v>
      </c>
      <c r="C9" t="s">
        <v>18</v>
      </c>
      <c r="D9" t="s">
        <v>10</v>
      </c>
      <c r="E9" s="3">
        <v>132</v>
      </c>
      <c r="F9" s="10">
        <v>15425</v>
      </c>
      <c r="G9">
        <v>262.23</v>
      </c>
      <c r="H9">
        <v>254.52</v>
      </c>
      <c r="I9">
        <v>141566</v>
      </c>
      <c r="J9" s="3">
        <f>+I9/E9</f>
        <v>1072.469696969697</v>
      </c>
      <c r="K9">
        <v>145.022774</v>
      </c>
      <c r="L9">
        <v>54245.586447358131</v>
      </c>
      <c r="M9">
        <v>189579.0663779676</v>
      </c>
      <c r="N9">
        <v>79.001324580982313</v>
      </c>
      <c r="O9">
        <v>1</v>
      </c>
      <c r="P9">
        <v>0</v>
      </c>
    </row>
    <row r="10" spans="1:18" x14ac:dyDescent="0.3">
      <c r="A10">
        <v>9</v>
      </c>
      <c r="B10" s="4" t="s">
        <v>71</v>
      </c>
      <c r="C10" t="s">
        <v>19</v>
      </c>
      <c r="D10" t="s">
        <v>10</v>
      </c>
      <c r="E10" s="3">
        <v>59.56</v>
      </c>
      <c r="F10" s="10">
        <v>27402.5</v>
      </c>
      <c r="G10">
        <v>242</v>
      </c>
      <c r="H10">
        <v>266</v>
      </c>
      <c r="I10">
        <v>118206</v>
      </c>
      <c r="J10" s="3">
        <f>+I10/E10</f>
        <v>1984.6541302887842</v>
      </c>
      <c r="K10">
        <v>181.247874</v>
      </c>
      <c r="L10">
        <v>100593.5871661305</v>
      </c>
      <c r="M10">
        <v>312622.86153283721</v>
      </c>
      <c r="N10">
        <v>75.441938176751137</v>
      </c>
      <c r="O10">
        <v>1</v>
      </c>
      <c r="P10">
        <v>0</v>
      </c>
    </row>
    <row r="11" spans="1:18" x14ac:dyDescent="0.3">
      <c r="A11">
        <v>10</v>
      </c>
      <c r="B11" s="4" t="s">
        <v>72</v>
      </c>
      <c r="C11" t="s">
        <v>20</v>
      </c>
      <c r="D11" t="s">
        <v>10</v>
      </c>
      <c r="E11" s="3">
        <v>103.3</v>
      </c>
      <c r="F11" s="10">
        <v>13916</v>
      </c>
      <c r="G11">
        <v>92.97</v>
      </c>
      <c r="H11">
        <v>79.334400000000016</v>
      </c>
      <c r="I11">
        <v>98799</v>
      </c>
      <c r="J11" s="3">
        <f>+I11/E11</f>
        <v>956.42787996127788</v>
      </c>
      <c r="K11">
        <v>0</v>
      </c>
      <c r="L11">
        <v>318634.78940925002</v>
      </c>
      <c r="M11">
        <v>950796.6950275749</v>
      </c>
      <c r="N11">
        <v>398.26000864803791</v>
      </c>
      <c r="O11">
        <v>1</v>
      </c>
      <c r="P11">
        <v>0</v>
      </c>
    </row>
    <row r="12" spans="1:18" x14ac:dyDescent="0.3">
      <c r="A12">
        <v>11</v>
      </c>
      <c r="B12" s="4" t="s">
        <v>73</v>
      </c>
      <c r="C12" t="s">
        <v>21</v>
      </c>
      <c r="D12" t="s">
        <v>10</v>
      </c>
      <c r="E12" s="3">
        <v>22.46</v>
      </c>
      <c r="F12" s="10">
        <v>14495</v>
      </c>
      <c r="G12">
        <v>78.61</v>
      </c>
      <c r="H12">
        <v>17.249280000000002</v>
      </c>
      <c r="I12">
        <v>23415</v>
      </c>
      <c r="J12" s="3">
        <f>+I12/E12</f>
        <v>1042.520035618878</v>
      </c>
      <c r="K12">
        <v>52.778280000000002</v>
      </c>
      <c r="L12">
        <v>13925.615033745769</v>
      </c>
      <c r="M12">
        <v>39522.58771109581</v>
      </c>
      <c r="N12">
        <v>17.006170630455021</v>
      </c>
      <c r="O12">
        <v>1</v>
      </c>
      <c r="P12">
        <v>0</v>
      </c>
    </row>
    <row r="13" spans="1:18" x14ac:dyDescent="0.3">
      <c r="A13">
        <v>12</v>
      </c>
      <c r="B13" s="4" t="s">
        <v>74</v>
      </c>
      <c r="C13" t="s">
        <v>22</v>
      </c>
      <c r="D13" t="s">
        <v>10</v>
      </c>
      <c r="E13" s="3">
        <v>92</v>
      </c>
      <c r="F13" s="10">
        <v>5435</v>
      </c>
      <c r="G13">
        <v>138</v>
      </c>
      <c r="H13">
        <v>105.98399999999999</v>
      </c>
      <c r="I13">
        <v>45086</v>
      </c>
      <c r="J13" s="3">
        <f>+I13/E13</f>
        <v>490.06521739130437</v>
      </c>
      <c r="K13">
        <v>21.684170000000002</v>
      </c>
      <c r="L13">
        <v>14305.645725164561</v>
      </c>
      <c r="M13">
        <v>36320.86858041957</v>
      </c>
      <c r="N13">
        <v>12.033461224054919</v>
      </c>
      <c r="O13">
        <v>0</v>
      </c>
      <c r="P13">
        <v>0</v>
      </c>
    </row>
    <row r="14" spans="1:18" x14ac:dyDescent="0.3">
      <c r="A14">
        <v>13</v>
      </c>
      <c r="B14" s="4" t="s">
        <v>75</v>
      </c>
      <c r="C14" t="s">
        <v>23</v>
      </c>
      <c r="D14" t="s">
        <v>10</v>
      </c>
      <c r="E14" s="3">
        <v>32.200000000000003</v>
      </c>
      <c r="F14" s="10">
        <v>8000</v>
      </c>
      <c r="G14">
        <v>80.5</v>
      </c>
      <c r="H14">
        <v>24.729600000000005</v>
      </c>
      <c r="I14">
        <v>18801</v>
      </c>
      <c r="J14" s="3">
        <f>+I14/E14</f>
        <v>583.88198757763973</v>
      </c>
      <c r="K14">
        <v>23.422488000000001</v>
      </c>
      <c r="L14">
        <v>36325.674326658249</v>
      </c>
      <c r="M14">
        <v>125472.42633515599</v>
      </c>
      <c r="N14">
        <v>19.072360511869199</v>
      </c>
      <c r="O14">
        <v>0</v>
      </c>
      <c r="P14">
        <v>0</v>
      </c>
    </row>
    <row r="15" spans="1:18" x14ac:dyDescent="0.3">
      <c r="A15">
        <v>14</v>
      </c>
      <c r="B15" s="4" t="s">
        <v>76</v>
      </c>
      <c r="C15" t="s">
        <v>24</v>
      </c>
      <c r="D15" t="s">
        <v>10</v>
      </c>
      <c r="E15" s="3">
        <v>96</v>
      </c>
      <c r="F15" s="10">
        <v>4700</v>
      </c>
      <c r="G15">
        <v>48</v>
      </c>
      <c r="H15">
        <v>36.864000000000004</v>
      </c>
      <c r="I15">
        <v>30564</v>
      </c>
      <c r="J15" s="3">
        <f>+I15/E15</f>
        <v>318.375</v>
      </c>
      <c r="K15">
        <v>24.660627000000002</v>
      </c>
      <c r="L15">
        <v>27172.072560705241</v>
      </c>
      <c r="M15">
        <v>72916.138130798936</v>
      </c>
      <c r="N15">
        <v>226.47671818360681</v>
      </c>
      <c r="O15">
        <v>1</v>
      </c>
      <c r="P15">
        <v>1</v>
      </c>
    </row>
    <row r="16" spans="1:18" x14ac:dyDescent="0.3">
      <c r="A16">
        <v>15</v>
      </c>
      <c r="B16" s="4" t="s">
        <v>27</v>
      </c>
      <c r="C16" t="s">
        <v>25</v>
      </c>
      <c r="D16" t="s">
        <v>11</v>
      </c>
      <c r="E16" s="3">
        <v>44.16</v>
      </c>
      <c r="F16" s="10">
        <v>22466</v>
      </c>
      <c r="G16">
        <v>666.98</v>
      </c>
      <c r="H16">
        <v>474.44</v>
      </c>
      <c r="I16">
        <v>60683</v>
      </c>
      <c r="J16" s="3">
        <f>+I16/E16</f>
        <v>1374.1621376811595</v>
      </c>
      <c r="K16">
        <v>228.235489</v>
      </c>
      <c r="L16">
        <v>13504.66578692198</v>
      </c>
      <c r="M16">
        <v>94031.843101486564</v>
      </c>
      <c r="N16">
        <v>13.21517138462514</v>
      </c>
      <c r="O16">
        <v>0</v>
      </c>
      <c r="P16">
        <v>0</v>
      </c>
    </row>
    <row r="17" spans="1:16" x14ac:dyDescent="0.3">
      <c r="A17">
        <v>16</v>
      </c>
      <c r="B17" s="4" t="s">
        <v>77</v>
      </c>
      <c r="C17" t="s">
        <v>26</v>
      </c>
      <c r="D17" t="s">
        <v>12</v>
      </c>
      <c r="E17" s="3">
        <v>119</v>
      </c>
      <c r="F17" s="10">
        <v>8515</v>
      </c>
      <c r="G17">
        <v>59.5</v>
      </c>
      <c r="H17">
        <v>57.120000000000005</v>
      </c>
      <c r="I17">
        <v>66417</v>
      </c>
      <c r="J17" s="3">
        <f>+I17/E17</f>
        <v>558.1260504201681</v>
      </c>
      <c r="K17">
        <v>48.214730000000003</v>
      </c>
      <c r="L17">
        <v>7841.6468784250319</v>
      </c>
      <c r="M17">
        <v>28557.62137893587</v>
      </c>
      <c r="N17">
        <v>6.5874561247183019</v>
      </c>
      <c r="O17">
        <v>0</v>
      </c>
      <c r="P17">
        <v>0</v>
      </c>
    </row>
    <row r="18" spans="1:16" x14ac:dyDescent="0.3">
      <c r="A18">
        <v>17</v>
      </c>
      <c r="B18" s="4" t="s">
        <v>78</v>
      </c>
      <c r="C18" t="s">
        <v>33</v>
      </c>
      <c r="D18" t="s">
        <v>12</v>
      </c>
      <c r="E18" s="3">
        <v>189</v>
      </c>
      <c r="F18" s="10">
        <v>7185</v>
      </c>
      <c r="G18">
        <v>94.5</v>
      </c>
      <c r="H18">
        <v>72.575999999999993</v>
      </c>
      <c r="I18">
        <v>86498</v>
      </c>
      <c r="J18" s="3">
        <f>+I18/E18</f>
        <v>457.66137566137564</v>
      </c>
      <c r="K18">
        <v>60.950484000000003</v>
      </c>
      <c r="L18">
        <v>48703.987932555377</v>
      </c>
      <c r="M18">
        <v>125270.3668806255</v>
      </c>
      <c r="N18">
        <v>96.579510726965964</v>
      </c>
      <c r="O18">
        <v>2</v>
      </c>
      <c r="P18">
        <v>2</v>
      </c>
    </row>
    <row r="19" spans="1:16" x14ac:dyDescent="0.3">
      <c r="A19">
        <v>18</v>
      </c>
      <c r="B19" s="4" t="s">
        <v>79</v>
      </c>
      <c r="C19" t="s">
        <v>34</v>
      </c>
      <c r="D19" t="s">
        <v>13</v>
      </c>
      <c r="E19" s="3">
        <v>106.69</v>
      </c>
      <c r="F19" s="10">
        <v>4503</v>
      </c>
      <c r="G19">
        <v>28.47</v>
      </c>
      <c r="H19">
        <v>40.968960000000003</v>
      </c>
      <c r="I19">
        <v>31871</v>
      </c>
      <c r="J19" s="3">
        <f>+I19/E19</f>
        <v>298.7252788452526</v>
      </c>
      <c r="K19">
        <v>21.492484999999999</v>
      </c>
      <c r="L19">
        <v>9001.0586233027279</v>
      </c>
      <c r="M19">
        <v>24856.785527016971</v>
      </c>
      <c r="N19">
        <v>29.665665434673429</v>
      </c>
      <c r="O19">
        <v>1</v>
      </c>
      <c r="P19">
        <v>1</v>
      </c>
    </row>
    <row r="20" spans="1:16" x14ac:dyDescent="0.3">
      <c r="A20">
        <v>19</v>
      </c>
      <c r="B20" s="4" t="s">
        <v>80</v>
      </c>
      <c r="C20" t="s">
        <v>35</v>
      </c>
      <c r="D20" t="s">
        <v>13</v>
      </c>
      <c r="E20" s="3">
        <v>192</v>
      </c>
      <c r="F20" s="10">
        <v>5399</v>
      </c>
      <c r="G20">
        <v>28</v>
      </c>
      <c r="H20">
        <v>73.728000000000009</v>
      </c>
      <c r="I20">
        <v>53198</v>
      </c>
      <c r="J20" s="3">
        <f>+I20/E20</f>
        <v>277.07291666666669</v>
      </c>
      <c r="K20">
        <v>38.611808000000003</v>
      </c>
      <c r="L20">
        <v>43072.916019931443</v>
      </c>
      <c r="M20">
        <v>117256.9043972939</v>
      </c>
      <c r="N20">
        <v>53.167724467813969</v>
      </c>
      <c r="O20">
        <v>1</v>
      </c>
      <c r="P20">
        <v>1</v>
      </c>
    </row>
    <row r="21" spans="1:16" x14ac:dyDescent="0.3">
      <c r="A21">
        <v>20</v>
      </c>
      <c r="B21" s="4" t="s">
        <v>81</v>
      </c>
      <c r="C21" t="s">
        <v>32</v>
      </c>
      <c r="D21" t="s">
        <v>13</v>
      </c>
      <c r="E21" s="3">
        <v>160.35</v>
      </c>
      <c r="F21" s="10">
        <v>3653</v>
      </c>
      <c r="G21">
        <v>45.620000000000005</v>
      </c>
      <c r="H21">
        <v>61.574400000000004</v>
      </c>
      <c r="I21">
        <v>40430</v>
      </c>
      <c r="J21" s="3">
        <f>+I21/E21</f>
        <v>252.13595260367947</v>
      </c>
      <c r="K21">
        <v>21.767928000000001</v>
      </c>
      <c r="L21">
        <v>12775.57177234441</v>
      </c>
      <c r="M21">
        <v>34219.816817863612</v>
      </c>
      <c r="N21">
        <v>119.5192216916476</v>
      </c>
      <c r="O21">
        <v>0</v>
      </c>
      <c r="P21">
        <v>0</v>
      </c>
    </row>
    <row r="22" spans="1:16" x14ac:dyDescent="0.3">
      <c r="A22">
        <v>21</v>
      </c>
      <c r="B22" s="4" t="s">
        <v>82</v>
      </c>
      <c r="C22" t="s">
        <v>31</v>
      </c>
      <c r="D22" t="s">
        <v>13</v>
      </c>
      <c r="E22" s="3">
        <v>218.48</v>
      </c>
      <c r="F22" s="10">
        <v>5917</v>
      </c>
      <c r="G22">
        <v>32.645000000000003</v>
      </c>
      <c r="H22">
        <v>83.896319999999989</v>
      </c>
      <c r="I22">
        <v>93245</v>
      </c>
      <c r="J22" s="3">
        <f>+I22/E22</f>
        <v>426.78963749542294</v>
      </c>
      <c r="K22">
        <v>65.400414999999995</v>
      </c>
      <c r="L22">
        <v>37044.025154128663</v>
      </c>
      <c r="M22">
        <v>99167.146464254707</v>
      </c>
      <c r="N22">
        <v>65.175845444202423</v>
      </c>
      <c r="O22">
        <v>2</v>
      </c>
      <c r="P22">
        <v>1</v>
      </c>
    </row>
    <row r="23" spans="1:16" x14ac:dyDescent="0.3">
      <c r="A23">
        <v>22</v>
      </c>
      <c r="B23" s="4" t="s">
        <v>83</v>
      </c>
      <c r="C23" t="s">
        <v>30</v>
      </c>
      <c r="D23" t="s">
        <v>13</v>
      </c>
      <c r="E23" s="3">
        <v>150.41999999999999</v>
      </c>
      <c r="F23" s="10">
        <v>4200</v>
      </c>
      <c r="G23">
        <v>37.125</v>
      </c>
      <c r="H23">
        <v>57.761279999999999</v>
      </c>
      <c r="I23">
        <v>68609</v>
      </c>
      <c r="J23" s="3">
        <f>+I23/E23</f>
        <v>456.11620795107035</v>
      </c>
      <c r="K23">
        <v>29.891549999999999</v>
      </c>
      <c r="L23">
        <v>89625.996608279645</v>
      </c>
      <c r="M23">
        <v>273966.04123600572</v>
      </c>
      <c r="N23">
        <v>205.95329010393471</v>
      </c>
      <c r="O23">
        <v>2</v>
      </c>
      <c r="P23">
        <v>1</v>
      </c>
    </row>
    <row r="24" spans="1:16" x14ac:dyDescent="0.3">
      <c r="A24">
        <v>23</v>
      </c>
      <c r="B24" s="4" t="s">
        <v>84</v>
      </c>
      <c r="C24" t="s">
        <v>29</v>
      </c>
      <c r="D24" t="s">
        <v>13</v>
      </c>
      <c r="E24" s="3">
        <v>141.69999999999999</v>
      </c>
      <c r="F24" s="10">
        <v>1825</v>
      </c>
      <c r="G24">
        <v>21.645</v>
      </c>
      <c r="H24">
        <v>54.412799999999997</v>
      </c>
      <c r="I24">
        <v>17895</v>
      </c>
      <c r="J24" s="3">
        <f>+I24/E24</f>
        <v>126.28793225123502</v>
      </c>
      <c r="K24">
        <v>-5.4045389999999998</v>
      </c>
      <c r="L24">
        <v>13650.601704522969</v>
      </c>
      <c r="M24">
        <v>50240.004494596273</v>
      </c>
      <c r="N24">
        <v>81.742699846625328</v>
      </c>
      <c r="O24">
        <v>2</v>
      </c>
      <c r="P24">
        <v>1</v>
      </c>
    </row>
    <row r="25" spans="1:16" x14ac:dyDescent="0.3">
      <c r="A25">
        <v>24</v>
      </c>
      <c r="B25" s="4" t="s">
        <v>85</v>
      </c>
      <c r="C25" t="s">
        <v>28</v>
      </c>
      <c r="D25" t="s">
        <v>13</v>
      </c>
      <c r="E25" s="3">
        <v>165.7</v>
      </c>
      <c r="F25" s="10">
        <v>3112</v>
      </c>
      <c r="G25">
        <v>41.424999999999997</v>
      </c>
      <c r="H25">
        <v>63.628799999999984</v>
      </c>
      <c r="I25">
        <v>38889</v>
      </c>
      <c r="J25" s="3">
        <f>+I25/E25</f>
        <v>234.69523234761618</v>
      </c>
      <c r="K25">
        <v>14.390095000000001</v>
      </c>
      <c r="L25">
        <v>12074.657359836159</v>
      </c>
      <c r="M25">
        <v>38869.503293732181</v>
      </c>
      <c r="N25">
        <v>124.3881695233285</v>
      </c>
      <c r="O25">
        <v>2</v>
      </c>
      <c r="P25">
        <v>1</v>
      </c>
    </row>
    <row r="26" spans="1:16" x14ac:dyDescent="0.3">
      <c r="G2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F9B6-FB32-4D03-AD11-817CF9BCE1E4}">
  <dimension ref="A1:B25"/>
  <sheetViews>
    <sheetView workbookViewId="0">
      <selection activeCell="H8" sqref="H8"/>
    </sheetView>
  </sheetViews>
  <sheetFormatPr baseColWidth="10" defaultRowHeight="14.4" x14ac:dyDescent="0.3"/>
  <cols>
    <col min="2" max="2" width="11.88671875" bestFit="1" customWidth="1"/>
  </cols>
  <sheetData>
    <row r="1" spans="1:2" x14ac:dyDescent="0.3">
      <c r="A1" t="s">
        <v>38</v>
      </c>
      <c r="B1" t="s">
        <v>86</v>
      </c>
    </row>
    <row r="2" spans="1:2" x14ac:dyDescent="0.3">
      <c r="A2" t="s">
        <v>63</v>
      </c>
      <c r="B2">
        <v>510</v>
      </c>
    </row>
    <row r="3" spans="1:2" x14ac:dyDescent="0.3">
      <c r="A3" t="s">
        <v>64</v>
      </c>
      <c r="B3">
        <v>800</v>
      </c>
    </row>
    <row r="4" spans="1:2" x14ac:dyDescent="0.3">
      <c r="A4" t="s">
        <v>65</v>
      </c>
      <c r="B4">
        <v>38.664999999999999</v>
      </c>
    </row>
    <row r="5" spans="1:2" x14ac:dyDescent="0.3">
      <c r="A5" t="s">
        <v>66</v>
      </c>
      <c r="B5">
        <v>134.875</v>
      </c>
    </row>
    <row r="6" spans="1:2" x14ac:dyDescent="0.3">
      <c r="A6" t="s">
        <v>67</v>
      </c>
      <c r="B6">
        <v>86.4</v>
      </c>
    </row>
    <row r="7" spans="1:2" x14ac:dyDescent="0.3">
      <c r="A7" t="s">
        <v>68</v>
      </c>
      <c r="B7">
        <v>63.91</v>
      </c>
    </row>
    <row r="8" spans="1:2" x14ac:dyDescent="0.3">
      <c r="A8" t="s">
        <v>69</v>
      </c>
      <c r="B8">
        <v>86.08</v>
      </c>
    </row>
    <row r="9" spans="1:2" x14ac:dyDescent="0.3">
      <c r="A9" t="s">
        <v>70</v>
      </c>
      <c r="B9">
        <v>262.23</v>
      </c>
    </row>
    <row r="10" spans="1:2" x14ac:dyDescent="0.3">
      <c r="A10" t="s">
        <v>71</v>
      </c>
      <c r="B10">
        <v>242</v>
      </c>
    </row>
    <row r="11" spans="1:2" x14ac:dyDescent="0.3">
      <c r="A11" t="s">
        <v>72</v>
      </c>
      <c r="B11">
        <v>92.97</v>
      </c>
    </row>
    <row r="12" spans="1:2" x14ac:dyDescent="0.3">
      <c r="A12" t="s">
        <v>73</v>
      </c>
      <c r="B12">
        <v>78.61</v>
      </c>
    </row>
    <row r="13" spans="1:2" x14ac:dyDescent="0.3">
      <c r="A13" t="s">
        <v>74</v>
      </c>
      <c r="B13">
        <v>138</v>
      </c>
    </row>
    <row r="14" spans="1:2" x14ac:dyDescent="0.3">
      <c r="A14" t="s">
        <v>75</v>
      </c>
      <c r="B14">
        <v>80.5</v>
      </c>
    </row>
    <row r="15" spans="1:2" x14ac:dyDescent="0.3">
      <c r="A15" t="s">
        <v>76</v>
      </c>
      <c r="B15">
        <v>48</v>
      </c>
    </row>
    <row r="16" spans="1:2" x14ac:dyDescent="0.3">
      <c r="A16" t="s">
        <v>27</v>
      </c>
      <c r="B16">
        <v>666.98</v>
      </c>
    </row>
    <row r="17" spans="1:2" x14ac:dyDescent="0.3">
      <c r="A17" t="s">
        <v>77</v>
      </c>
      <c r="B17">
        <v>59.5</v>
      </c>
    </row>
    <row r="18" spans="1:2" x14ac:dyDescent="0.3">
      <c r="A18" t="s">
        <v>78</v>
      </c>
      <c r="B18">
        <v>94.5</v>
      </c>
    </row>
    <row r="19" spans="1:2" x14ac:dyDescent="0.3">
      <c r="A19" t="s">
        <v>79</v>
      </c>
      <c r="B19">
        <v>28.47</v>
      </c>
    </row>
    <row r="20" spans="1:2" x14ac:dyDescent="0.3">
      <c r="A20" t="s">
        <v>80</v>
      </c>
      <c r="B20">
        <v>28</v>
      </c>
    </row>
    <row r="21" spans="1:2" x14ac:dyDescent="0.3">
      <c r="A21" t="s">
        <v>81</v>
      </c>
      <c r="B21">
        <v>45.620000000000005</v>
      </c>
    </row>
    <row r="22" spans="1:2" x14ac:dyDescent="0.3">
      <c r="A22" t="s">
        <v>82</v>
      </c>
      <c r="B22">
        <v>32.645000000000003</v>
      </c>
    </row>
    <row r="23" spans="1:2" x14ac:dyDescent="0.3">
      <c r="A23" t="s">
        <v>83</v>
      </c>
      <c r="B23">
        <v>37.125</v>
      </c>
    </row>
    <row r="24" spans="1:2" x14ac:dyDescent="0.3">
      <c r="A24" t="s">
        <v>84</v>
      </c>
      <c r="B24">
        <v>21.645</v>
      </c>
    </row>
    <row r="25" spans="1:2" x14ac:dyDescent="0.3">
      <c r="A25" t="s">
        <v>85</v>
      </c>
      <c r="B25">
        <v>41.424999999999997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B0F6-0961-4BCB-8D1C-BBC90BF0DB4C}">
  <dimension ref="A1:F25"/>
  <sheetViews>
    <sheetView workbookViewId="0">
      <selection activeCell="J8" sqref="J8"/>
    </sheetView>
  </sheetViews>
  <sheetFormatPr baseColWidth="10" defaultRowHeight="14.4" x14ac:dyDescent="0.3"/>
  <cols>
    <col min="3" max="3" width="12.5546875" bestFit="1" customWidth="1"/>
    <col min="4" max="4" width="11.5546875" style="5"/>
    <col min="5" max="6" width="12.5546875" bestFit="1" customWidth="1"/>
  </cols>
  <sheetData>
    <row r="1" spans="1:6" x14ac:dyDescent="0.3">
      <c r="A1" t="s">
        <v>38</v>
      </c>
      <c r="B1" t="s">
        <v>86</v>
      </c>
      <c r="C1" t="s">
        <v>87</v>
      </c>
      <c r="D1" s="5" t="s">
        <v>88</v>
      </c>
      <c r="E1" t="s">
        <v>89</v>
      </c>
      <c r="F1" t="s">
        <v>92</v>
      </c>
    </row>
    <row r="2" spans="1:6" x14ac:dyDescent="0.3">
      <c r="A2" t="s">
        <v>63</v>
      </c>
      <c r="B2">
        <v>510</v>
      </c>
      <c r="C2" s="6">
        <f>(proyectos_general!M2-MIN(proyectos_general!M$2:M$25))/(MAX(proyectos_general!M$2:M$25)-MIN(proyectos_general!M$2:M$25))</f>
        <v>0.11758176097400705</v>
      </c>
      <c r="D2" s="7">
        <f>(proyectos_general!N2-MIN(proyectos_general!N$2:N$25))/(MAX(proyectos_general!N$2:N$25)-MIN(proyectos_general!N$2:N$25))</f>
        <v>7.7936251700920361E-2</v>
      </c>
      <c r="E2" s="6">
        <f>1 - (proyectos_general!N2-MIN(proyectos_general!N$2:N$25))/(MAX(proyectos_general!N$2:N$25)-MIN(proyectos_general!N$2:N$25))</f>
        <v>0.92206374829907967</v>
      </c>
      <c r="F2" s="6">
        <f>1 -(proyectos_general!J2-MIN(proyectos_general!J$2:J$25))/(MAX(proyectos_general!J$2:J$25)-MIN(proyectos_general!J$2:J$25))</f>
        <v>1</v>
      </c>
    </row>
    <row r="3" spans="1:6" x14ac:dyDescent="0.3">
      <c r="A3" t="s">
        <v>64</v>
      </c>
      <c r="B3">
        <v>800</v>
      </c>
      <c r="C3" s="7">
        <f>(proyectos_general!M3-MIN(proyectos_general!M$2:M$25))/(MAX(proyectos_general!M$2:M$25)-MIN(proyectos_general!M$2:M$25))</f>
        <v>1</v>
      </c>
      <c r="E3" s="6">
        <f>1 - (proyectos_general!N3-MIN(proyectos_general!N$2:N$25))/(MAX(proyectos_general!N$2:N$25)-MIN(proyectos_general!N$2:N$25))</f>
        <v>0</v>
      </c>
      <c r="F3" s="6">
        <f>1 -(proyectos_general!J3-MIN(proyectos_general!J$2:J$25))/(MAX(proyectos_general!J$2:J$25)-MIN(proyectos_general!J$2:J$25))</f>
        <v>1</v>
      </c>
    </row>
    <row r="4" spans="1:6" x14ac:dyDescent="0.3">
      <c r="A4" t="s">
        <v>65</v>
      </c>
      <c r="B4">
        <v>38.664999999999999</v>
      </c>
      <c r="C4" s="6">
        <f>(proyectos_general!M4-MIN(proyectos_general!M$2:M$25))/(MAX(proyectos_general!M$2:M$25)-MIN(proyectos_general!M$2:M$25))</f>
        <v>0</v>
      </c>
      <c r="E4" s="6">
        <f>1 - (proyectos_general!N4-MIN(proyectos_general!N$2:N$25))/(MAX(proyectos_general!N$2:N$25)-MIN(proyectos_general!N$2:N$25))</f>
        <v>0.98790622113437754</v>
      </c>
      <c r="F4" s="6">
        <f>1 -(proyectos_general!J4-MIN(proyectos_general!J$2:J$25))/(MAX(proyectos_general!J$2:J$25)-MIN(proyectos_general!J$2:J$25))</f>
        <v>0.73996780555891895</v>
      </c>
    </row>
    <row r="5" spans="1:6" x14ac:dyDescent="0.3">
      <c r="A5" t="s">
        <v>66</v>
      </c>
      <c r="B5">
        <v>134.875</v>
      </c>
      <c r="C5" s="6">
        <f>(proyectos_general!M5-MIN(proyectos_general!M$2:M$25))/(MAX(proyectos_general!M$2:M$25)-MIN(proyectos_general!M$2:M$25))</f>
        <v>9.8112119715605448E-2</v>
      </c>
      <c r="E5" s="6">
        <f>1 - (proyectos_general!N5-MIN(proyectos_general!N$2:N$25))/(MAX(proyectos_general!N$2:N$25)-MIN(proyectos_general!N$2:N$25))</f>
        <v>0.66691666704795916</v>
      </c>
      <c r="F5" s="6">
        <f>1 -(proyectos_general!J5-MIN(proyectos_general!J$2:J$25))/(MAX(proyectos_general!J$2:J$25)-MIN(proyectos_general!J$2:J$25))</f>
        <v>0.77813548587417936</v>
      </c>
    </row>
    <row r="6" spans="1:6" x14ac:dyDescent="0.3">
      <c r="A6" t="s">
        <v>67</v>
      </c>
      <c r="B6">
        <v>86.4</v>
      </c>
      <c r="C6" s="6">
        <f>(proyectos_general!M6-MIN(proyectos_general!M$2:M$25))/(MAX(proyectos_general!M$2:M$25)-MIN(proyectos_general!M$2:M$25))</f>
        <v>0.14725386603730886</v>
      </c>
      <c r="E6" s="6">
        <f>1 - (proyectos_general!N6-MIN(proyectos_general!N$2:N$25))/(MAX(proyectos_general!N$2:N$25)-MIN(proyectos_general!N$2:N$25))</f>
        <v>0.73371480316315141</v>
      </c>
      <c r="F6" s="6">
        <f>1 -(proyectos_general!J6-MIN(proyectos_general!J$2:J$25))/(MAX(proyectos_general!J$2:J$25)-MIN(proyectos_general!J$2:J$25))</f>
        <v>0.69233724035440947</v>
      </c>
    </row>
    <row r="7" spans="1:6" x14ac:dyDescent="0.3">
      <c r="A7" t="s">
        <v>68</v>
      </c>
      <c r="B7">
        <v>63.91</v>
      </c>
      <c r="C7" s="6">
        <f>(proyectos_general!M7-MIN(proyectos_general!M$2:M$25))/(MAX(proyectos_general!M$2:M$25)-MIN(proyectos_general!M$2:M$25))</f>
        <v>2.2153551843680008E-2</v>
      </c>
      <c r="E7" s="6">
        <f>1 - (proyectos_general!N7-MIN(proyectos_general!N$2:N$25))/(MAX(proyectos_general!N$2:N$25)-MIN(proyectos_general!N$2:N$25))</f>
        <v>0.96052902350062497</v>
      </c>
      <c r="F7" s="6">
        <f>1 -(proyectos_general!J7-MIN(proyectos_general!J$2:J$25))/(MAX(proyectos_general!J$2:J$25)-MIN(proyectos_general!J$2:J$25))</f>
        <v>0.71352165850415394</v>
      </c>
    </row>
    <row r="8" spans="1:6" x14ac:dyDescent="0.3">
      <c r="A8" t="s">
        <v>69</v>
      </c>
      <c r="B8">
        <v>86.08</v>
      </c>
      <c r="C8" s="6">
        <f>(proyectos_general!M8-MIN(proyectos_general!M$2:M$25))/(MAX(proyectos_general!M$2:M$25)-MIN(proyectos_general!M$2:M$25))</f>
        <v>1.8674342500167924E-2</v>
      </c>
      <c r="E8" s="6">
        <f>1 - (proyectos_general!N8-MIN(proyectos_general!N$2:N$25))/(MAX(proyectos_general!N$2:N$25)-MIN(proyectos_general!N$2:N$25))</f>
        <v>0.96204231199701906</v>
      </c>
      <c r="F8" s="6">
        <f>1 -(proyectos_general!J8-MIN(proyectos_general!J$2:J$25))/(MAX(proyectos_general!J$2:J$25)-MIN(proyectos_general!J$2:J$25))</f>
        <v>0.73062597821911124</v>
      </c>
    </row>
    <row r="9" spans="1:6" x14ac:dyDescent="0.3">
      <c r="A9" t="s">
        <v>70</v>
      </c>
      <c r="B9">
        <v>262.23</v>
      </c>
      <c r="C9" s="6">
        <f>(proyectos_general!M9-MIN(proyectos_general!M$2:M$25))/(MAX(proyectos_general!M$2:M$25)-MIN(proyectos_general!M$2:M$25))</f>
        <v>7.6972602458154071E-2</v>
      </c>
      <c r="E9" s="6">
        <f>1 - (proyectos_general!N9-MIN(proyectos_general!N$2:N$25))/(MAX(proyectos_general!N$2:N$25)-MIN(proyectos_general!N$2:N$25))</f>
        <v>0.89165809236021254</v>
      </c>
      <c r="F9" s="6">
        <f>1 -(proyectos_general!J9-MIN(proyectos_general!J$2:J$25))/(MAX(proyectos_general!J$2:J$25)-MIN(proyectos_general!J$2:J$25))</f>
        <v>0.4596188420933357</v>
      </c>
    </row>
    <row r="10" spans="1:6" x14ac:dyDescent="0.3">
      <c r="A10" t="s">
        <v>71</v>
      </c>
      <c r="B10">
        <v>242</v>
      </c>
      <c r="C10" s="6">
        <f>(proyectos_general!M10-MIN(proyectos_general!M$2:M$25))/(MAX(proyectos_general!M$2:M$25)-MIN(proyectos_general!M$2:M$25))</f>
        <v>0.13091100688548904</v>
      </c>
      <c r="E10" s="6">
        <f>1 - (proyectos_general!N10-MIN(proyectos_general!N$2:N$25))/(MAX(proyectos_general!N$2:N$25)-MIN(proyectos_general!N$2:N$25))</f>
        <v>0.8969834633324103</v>
      </c>
      <c r="F10" s="6">
        <f>1 -(proyectos_general!J10-MIN(proyectos_general!J$2:J$25))/(MAX(proyectos_general!J$2:J$25)-MIN(proyectos_general!J$2:J$25))</f>
        <v>0</v>
      </c>
    </row>
    <row r="11" spans="1:6" x14ac:dyDescent="0.3">
      <c r="A11" t="s">
        <v>72</v>
      </c>
      <c r="B11">
        <v>92.97</v>
      </c>
      <c r="C11" s="6">
        <f>(proyectos_general!M11-MIN(proyectos_general!M$2:M$25))/(MAX(proyectos_general!M$2:M$25)-MIN(proyectos_general!M$2:M$25))</f>
        <v>0.41066569327708147</v>
      </c>
      <c r="E11" s="6">
        <f>1 - (proyectos_general!N11-MIN(proyectos_general!N$2:N$25))/(MAX(proyectos_general!N$2:N$25)-MIN(proyectos_general!N$2:N$25))</f>
        <v>0.41399966035303604</v>
      </c>
      <c r="F11" s="6">
        <f>1 -(proyectos_general!J11-MIN(proyectos_general!J$2:J$25))/(MAX(proyectos_general!J$2:J$25)-MIN(proyectos_general!J$2:J$25))</f>
        <v>0.51808838358041287</v>
      </c>
    </row>
    <row r="12" spans="1:6" x14ac:dyDescent="0.3">
      <c r="A12" t="s">
        <v>73</v>
      </c>
      <c r="B12">
        <v>78.61</v>
      </c>
      <c r="C12" s="6">
        <f>(proyectos_general!M12-MIN(proyectos_general!M$2:M$25))/(MAX(proyectos_general!M$2:M$25)-MIN(proyectos_general!M$2:M$25))</f>
        <v>1.1192714710964648E-2</v>
      </c>
      <c r="E12" s="6">
        <f>1 - (proyectos_general!N12-MIN(proyectos_general!N$2:N$25))/(MAX(proyectos_general!N$2:N$25)-MIN(proyectos_general!N$2:N$25))</f>
        <v>0.98441205491752459</v>
      </c>
      <c r="F12" s="6">
        <f>1 -(proyectos_general!J12-MIN(proyectos_general!J$2:J$25))/(MAX(proyectos_general!J$2:J$25)-MIN(proyectos_general!J$2:J$25))</f>
        <v>0.47470946211308751</v>
      </c>
    </row>
    <row r="13" spans="1:6" x14ac:dyDescent="0.3">
      <c r="A13" t="s">
        <v>74</v>
      </c>
      <c r="B13">
        <v>138</v>
      </c>
      <c r="C13" s="6">
        <f>(proyectos_general!M13-MIN(proyectos_general!M$2:M$25))/(MAX(proyectos_general!M$2:M$25)-MIN(proyectos_general!M$2:M$25))</f>
        <v>9.7891850074490316E-3</v>
      </c>
      <c r="E13" s="6">
        <f>1 - (proyectos_general!N13-MIN(proyectos_general!N$2:N$25))/(MAX(proyectos_general!N$2:N$25)-MIN(proyectos_general!N$2:N$25))</f>
        <v>0.99185196711546353</v>
      </c>
      <c r="F13" s="6">
        <f>1 -(proyectos_general!J13-MIN(proyectos_general!J$2:J$25))/(MAX(proyectos_general!J$2:J$25)-MIN(proyectos_general!J$2:J$25))</f>
        <v>0.75307273448195444</v>
      </c>
    </row>
    <row r="14" spans="1:6" x14ac:dyDescent="0.3">
      <c r="A14" t="s">
        <v>75</v>
      </c>
      <c r="B14">
        <v>80.5</v>
      </c>
      <c r="C14" s="6">
        <f>(proyectos_general!M14-MIN(proyectos_general!M$2:M$25))/(MAX(proyectos_general!M$2:M$25)-MIN(proyectos_general!M$2:M$25))</f>
        <v>4.8870333077121311E-2</v>
      </c>
      <c r="E14" s="6">
        <f>1 - (proyectos_general!N14-MIN(proyectos_general!N$2:N$25))/(MAX(proyectos_general!N$2:N$25)-MIN(proyectos_general!N$2:N$25))</f>
        <v>0.98132072782686319</v>
      </c>
      <c r="F14" s="6">
        <f>1 -(proyectos_general!J14-MIN(proyectos_general!J$2:J$25))/(MAX(proyectos_general!J$2:J$25)-MIN(proyectos_general!J$2:J$25))</f>
        <v>0.70580164137079149</v>
      </c>
    </row>
    <row r="15" spans="1:6" x14ac:dyDescent="0.3">
      <c r="A15" t="s">
        <v>76</v>
      </c>
      <c r="B15">
        <v>48</v>
      </c>
      <c r="C15" s="6">
        <f>(proyectos_general!M15-MIN(proyectos_general!M$2:M$25))/(MAX(proyectos_general!M$2:M$25)-MIN(proyectos_general!M$2:M$25))</f>
        <v>2.5831362889326397E-2</v>
      </c>
      <c r="E15" s="6">
        <f>1 - (proyectos_general!N15-MIN(proyectos_general!N$2:N$25))/(MAX(proyectos_general!N$2:N$25)-MIN(proyectos_general!N$2:N$25))</f>
        <v>0.67101298924040109</v>
      </c>
      <c r="F15" s="6">
        <f>1 -(proyectos_general!J15-MIN(proyectos_general!J$2:J$25))/(MAX(proyectos_general!J$2:J$25)-MIN(proyectos_general!J$2:J$25))</f>
        <v>0.83958162022232374</v>
      </c>
    </row>
    <row r="16" spans="1:6" x14ac:dyDescent="0.3">
      <c r="A16" t="s">
        <v>27</v>
      </c>
      <c r="B16">
        <v>666.98</v>
      </c>
      <c r="C16" s="6">
        <f>(proyectos_general!M16-MIN(proyectos_general!M$2:M$25))/(MAX(proyectos_general!M$2:M$25)-MIN(proyectos_general!M$2:M$25))</f>
        <v>3.508780229810516E-2</v>
      </c>
      <c r="E16" s="6">
        <f>1 - (proyectos_general!N16-MIN(proyectos_general!N$2:N$25))/(MAX(proyectos_general!N$2:N$25)-MIN(proyectos_general!N$2:N$25))</f>
        <v>0.99008395311755337</v>
      </c>
      <c r="F16" s="6">
        <f>1 -(proyectos_general!J16-MIN(proyectos_general!J$2:J$25))/(MAX(proyectos_general!J$2:J$25)-MIN(proyectos_general!J$2:J$25))</f>
        <v>0.30760623893634953</v>
      </c>
    </row>
    <row r="17" spans="1:6" x14ac:dyDescent="0.3">
      <c r="A17" t="s">
        <v>77</v>
      </c>
      <c r="B17">
        <v>59.5</v>
      </c>
      <c r="C17" s="6">
        <f>(proyectos_general!M17-MIN(proyectos_general!M$2:M$25))/(MAX(proyectos_general!M$2:M$25)-MIN(proyectos_general!M$2:M$25))</f>
        <v>6.386029515569421E-3</v>
      </c>
      <c r="E17" s="6">
        <f>1 - (proyectos_general!N17-MIN(proyectos_general!N$2:N$25))/(MAX(proyectos_general!N$2:N$25)-MIN(proyectos_general!N$2:N$25))</f>
        <v>1</v>
      </c>
      <c r="F17" s="6">
        <f>1 -(proyectos_general!J17-MIN(proyectos_general!J$2:J$25))/(MAX(proyectos_general!J$2:J$25)-MIN(proyectos_general!J$2:J$25))</f>
        <v>0.71877918580253786</v>
      </c>
    </row>
    <row r="18" spans="1:6" x14ac:dyDescent="0.3">
      <c r="A18" t="s">
        <v>78</v>
      </c>
      <c r="B18">
        <v>94.5</v>
      </c>
      <c r="C18" s="6">
        <f>(proyectos_general!M18-MIN(proyectos_general!M$2:M$25))/(MAX(proyectos_general!M$2:M$25)-MIN(proyectos_general!M$2:M$25))</f>
        <v>4.8781756773349838E-2</v>
      </c>
      <c r="E18" s="6">
        <f>1 - (proyectos_general!N18-MIN(proyectos_general!N$2:N$25))/(MAX(proyectos_general!N$2:N$25)-MIN(proyectos_general!N$2:N$25))</f>
        <v>0.86535851383329832</v>
      </c>
      <c r="F18" s="6">
        <f>1 -(proyectos_general!J18-MIN(proyectos_general!J$2:J$25))/(MAX(proyectos_general!J$2:J$25)-MIN(proyectos_general!J$2:J$25))</f>
        <v>0.76939993287657538</v>
      </c>
    </row>
    <row r="19" spans="1:6" x14ac:dyDescent="0.3">
      <c r="A19" t="s">
        <v>79</v>
      </c>
      <c r="B19">
        <v>28.47</v>
      </c>
      <c r="C19" s="6">
        <f>(proyectos_general!M19-MIN(proyectos_general!M$2:M$25))/(MAX(proyectos_general!M$2:M$25)-MIN(proyectos_general!M$2:M$25))</f>
        <v>4.7637032483347896E-3</v>
      </c>
      <c r="E19" s="6">
        <f>1 - (proyectos_general!N19-MIN(proyectos_general!N$2:N$25))/(MAX(proyectos_general!N$2:N$25)-MIN(proyectos_general!N$2:N$25))</f>
        <v>0.96547156953697377</v>
      </c>
      <c r="F19" s="6">
        <f>1 -(proyectos_general!J19-MIN(proyectos_general!J$2:J$25))/(MAX(proyectos_general!J$2:J$25)-MIN(proyectos_general!J$2:J$25))</f>
        <v>0.84948244921557925</v>
      </c>
    </row>
    <row r="20" spans="1:6" x14ac:dyDescent="0.3">
      <c r="A20" t="s">
        <v>80</v>
      </c>
      <c r="B20">
        <v>28</v>
      </c>
      <c r="C20" s="6">
        <f>(proyectos_general!M20-MIN(proyectos_general!M$2:M$25))/(MAX(proyectos_general!M$2:M$25)-MIN(proyectos_general!M$2:M$25))</f>
        <v>4.5268915026675953E-2</v>
      </c>
      <c r="E20" s="6">
        <f>1 - (proyectos_general!N20-MIN(proyectos_general!N$2:N$25))/(MAX(proyectos_general!N$2:N$25)-MIN(proyectos_general!N$2:N$25))</f>
        <v>0.93030899690558322</v>
      </c>
      <c r="F20" s="6">
        <f>1 -(proyectos_general!J20-MIN(proyectos_general!J$2:J$25))/(MAX(proyectos_general!J$2:J$25)-MIN(proyectos_general!J$2:J$25))</f>
        <v>0.86039234119531438</v>
      </c>
    </row>
    <row r="21" spans="1:6" x14ac:dyDescent="0.3">
      <c r="A21" t="s">
        <v>81</v>
      </c>
      <c r="B21">
        <v>45.620000000000005</v>
      </c>
      <c r="C21" s="6">
        <f>(proyectos_general!M21-MIN(proyectos_general!M$2:M$25))/(MAX(proyectos_general!M$2:M$25)-MIN(proyectos_general!M$2:M$25))</f>
        <v>8.8681521382265871E-3</v>
      </c>
      <c r="E21" s="6">
        <f>1 - (proyectos_general!N21-MIN(proyectos_general!N$2:N$25))/(MAX(proyectos_general!N$2:N$25)-MIN(proyectos_general!N$2:N$25))</f>
        <v>0.83103729747513588</v>
      </c>
      <c r="F21" s="6">
        <f>1 -(proyectos_general!J21-MIN(proyectos_general!J$2:J$25))/(MAX(proyectos_general!J$2:J$25)-MIN(proyectos_general!J$2:J$25))</f>
        <v>0.87295723282172522</v>
      </c>
    </row>
    <row r="22" spans="1:6" x14ac:dyDescent="0.3">
      <c r="A22" t="s">
        <v>82</v>
      </c>
      <c r="B22">
        <v>32.645000000000003</v>
      </c>
      <c r="C22" s="6">
        <f>(proyectos_general!M22-MIN(proyectos_general!M$2:M$25))/(MAX(proyectos_general!M$2:M$25)-MIN(proyectos_general!M$2:M$25))</f>
        <v>3.7338952543344316E-2</v>
      </c>
      <c r="E22" s="6">
        <f>1 - (proyectos_general!N22-MIN(proyectos_general!N$2:N$25))/(MAX(proyectos_general!N$2:N$25)-MIN(proyectos_general!N$2:N$25))</f>
        <v>0.91234306356317341</v>
      </c>
      <c r="F22" s="6">
        <f>1 -(proyectos_general!J22-MIN(proyectos_general!J$2:J$25))/(MAX(proyectos_general!J$2:J$25)-MIN(proyectos_general!J$2:J$25))</f>
        <v>0.78495515617458178</v>
      </c>
    </row>
    <row r="23" spans="1:6" x14ac:dyDescent="0.3">
      <c r="A23" t="s">
        <v>83</v>
      </c>
      <c r="B23">
        <v>37.125</v>
      </c>
      <c r="C23" s="6">
        <f>(proyectos_general!M23-MIN(proyectos_general!M$2:M$25))/(MAX(proyectos_general!M$2:M$25)-MIN(proyectos_general!M$2:M$25))</f>
        <v>0.11396511209720732</v>
      </c>
      <c r="E23" s="6">
        <f>1 - (proyectos_general!N23-MIN(proyectos_general!N$2:N$25))/(MAX(proyectos_general!N$2:N$25)-MIN(proyectos_general!N$2:N$25))</f>
        <v>0.70171908735201649</v>
      </c>
      <c r="F23" s="6">
        <f>1 -(proyectos_general!J23-MIN(proyectos_general!J$2:J$25))/(MAX(proyectos_general!J$2:J$25)-MIN(proyectos_general!J$2:J$25))</f>
        <v>0.77017849055406873</v>
      </c>
    </row>
    <row r="24" spans="1:6" x14ac:dyDescent="0.3">
      <c r="A24" t="s">
        <v>84</v>
      </c>
      <c r="B24">
        <v>21.645</v>
      </c>
      <c r="C24" s="6">
        <f>(proyectos_general!M24-MIN(proyectos_general!M$2:M$25))/(MAX(proyectos_general!M$2:M$25)-MIN(proyectos_general!M$2:M$25))</f>
        <v>1.5890882222436085E-2</v>
      </c>
      <c r="E24" s="6">
        <f>1 - (proyectos_general!N24-MIN(proyectos_general!N$2:N$25))/(MAX(proyectos_general!N$2:N$25)-MIN(proyectos_general!N$2:N$25))</f>
        <v>0.88755658760472944</v>
      </c>
      <c r="F24" s="6">
        <f>1 -(proyectos_general!J24-MIN(proyectos_general!J$2:J$25))/(MAX(proyectos_general!J$2:J$25)-MIN(proyectos_general!J$2:J$25))</f>
        <v>0.93636778805742893</v>
      </c>
    </row>
    <row r="25" spans="1:6" x14ac:dyDescent="0.3">
      <c r="A25" t="s">
        <v>85</v>
      </c>
      <c r="B25">
        <v>41.424999999999997</v>
      </c>
      <c r="C25" s="6">
        <f>(proyectos_general!M25-MIN(proyectos_general!M$2:M$25))/(MAX(proyectos_general!M$2:M$25)-MIN(proyectos_general!M$2:M$25))</f>
        <v>1.0906423708768136E-2</v>
      </c>
      <c r="E25" s="6">
        <f>1 - (proyectos_general!N25-MIN(proyectos_general!N$2:N$25))/(MAX(proyectos_general!N$2:N$25)-MIN(proyectos_general!N$2:N$25))</f>
        <v>0.82375262801155769</v>
      </c>
      <c r="F25" s="6">
        <f>1 -(proyectos_general!J25-MIN(proyectos_general!J$2:J$25))/(MAX(proyectos_general!J$2:J$25)-MIN(proyectos_general!J$2:J$25))</f>
        <v>0.88174502107656105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9AB0-4F08-4733-BFA7-B24CD965C574}">
  <dimension ref="A1:F25"/>
  <sheetViews>
    <sheetView workbookViewId="0">
      <selection activeCell="C2" sqref="C2"/>
    </sheetView>
  </sheetViews>
  <sheetFormatPr baseColWidth="10" defaultRowHeight="14.4" x14ac:dyDescent="0.3"/>
  <cols>
    <col min="2" max="2" width="12.44140625" bestFit="1" customWidth="1"/>
    <col min="3" max="3" width="10.6640625" bestFit="1" customWidth="1"/>
    <col min="4" max="4" width="18" bestFit="1" customWidth="1"/>
    <col min="5" max="5" width="11.33203125" bestFit="1" customWidth="1"/>
    <col min="6" max="6" width="8.6640625" bestFit="1" customWidth="1"/>
  </cols>
  <sheetData>
    <row r="1" spans="1:6" x14ac:dyDescent="0.3">
      <c r="A1" t="s">
        <v>36</v>
      </c>
      <c r="B1" t="s">
        <v>37</v>
      </c>
      <c r="C1" t="s">
        <v>94</v>
      </c>
      <c r="D1" t="s">
        <v>96</v>
      </c>
      <c r="E1" t="s">
        <v>96</v>
      </c>
      <c r="F1" t="s">
        <v>93</v>
      </c>
    </row>
    <row r="2" spans="1:6" x14ac:dyDescent="0.3">
      <c r="A2" t="s">
        <v>39</v>
      </c>
      <c r="B2">
        <v>510</v>
      </c>
    </row>
    <row r="3" spans="1:6" x14ac:dyDescent="0.3">
      <c r="A3" t="s">
        <v>40</v>
      </c>
      <c r="B3">
        <v>800</v>
      </c>
    </row>
    <row r="4" spans="1:6" x14ac:dyDescent="0.3">
      <c r="A4" t="s">
        <v>41</v>
      </c>
      <c r="B4">
        <v>38.664999999999999</v>
      </c>
    </row>
    <row r="5" spans="1:6" x14ac:dyDescent="0.3">
      <c r="A5" t="s">
        <v>42</v>
      </c>
      <c r="B5">
        <v>134.875</v>
      </c>
    </row>
    <row r="6" spans="1:6" x14ac:dyDescent="0.3">
      <c r="A6" t="s">
        <v>43</v>
      </c>
      <c r="B6">
        <v>86.4</v>
      </c>
    </row>
    <row r="7" spans="1:6" x14ac:dyDescent="0.3">
      <c r="A7" t="s">
        <v>44</v>
      </c>
      <c r="B7">
        <v>63.91</v>
      </c>
    </row>
    <row r="8" spans="1:6" x14ac:dyDescent="0.3">
      <c r="A8" t="s">
        <v>45</v>
      </c>
      <c r="B8">
        <v>86.08</v>
      </c>
    </row>
    <row r="9" spans="1:6" x14ac:dyDescent="0.3">
      <c r="A9" t="s">
        <v>46</v>
      </c>
      <c r="B9">
        <v>262.23</v>
      </c>
    </row>
    <row r="10" spans="1:6" x14ac:dyDescent="0.3">
      <c r="A10" t="s">
        <v>47</v>
      </c>
      <c r="B10">
        <v>242</v>
      </c>
    </row>
    <row r="11" spans="1:6" x14ac:dyDescent="0.3">
      <c r="A11" t="s">
        <v>48</v>
      </c>
      <c r="B11">
        <v>92.97</v>
      </c>
    </row>
    <row r="12" spans="1:6" x14ac:dyDescent="0.3">
      <c r="A12" t="s">
        <v>49</v>
      </c>
      <c r="B12">
        <v>78.61</v>
      </c>
    </row>
    <row r="13" spans="1:6" x14ac:dyDescent="0.3">
      <c r="A13" t="s">
        <v>50</v>
      </c>
      <c r="B13">
        <v>138</v>
      </c>
    </row>
    <row r="14" spans="1:6" x14ac:dyDescent="0.3">
      <c r="A14" t="s">
        <v>51</v>
      </c>
      <c r="B14">
        <v>80.5</v>
      </c>
    </row>
    <row r="15" spans="1:6" x14ac:dyDescent="0.3">
      <c r="A15" t="s">
        <v>52</v>
      </c>
      <c r="B15">
        <v>48</v>
      </c>
    </row>
    <row r="16" spans="1:6" x14ac:dyDescent="0.3">
      <c r="A16" t="s">
        <v>53</v>
      </c>
      <c r="B16">
        <v>666.98</v>
      </c>
    </row>
    <row r="17" spans="1:2" x14ac:dyDescent="0.3">
      <c r="A17" t="s">
        <v>54</v>
      </c>
      <c r="B17">
        <v>59.5</v>
      </c>
    </row>
    <row r="18" spans="1:2" x14ac:dyDescent="0.3">
      <c r="A18" t="s">
        <v>55</v>
      </c>
      <c r="B18">
        <v>94.5</v>
      </c>
    </row>
    <row r="19" spans="1:2" x14ac:dyDescent="0.3">
      <c r="A19" t="s">
        <v>56</v>
      </c>
      <c r="B19">
        <v>28.47</v>
      </c>
    </row>
    <row r="20" spans="1:2" x14ac:dyDescent="0.3">
      <c r="A20" t="s">
        <v>57</v>
      </c>
      <c r="B20">
        <v>28</v>
      </c>
    </row>
    <row r="21" spans="1:2" x14ac:dyDescent="0.3">
      <c r="A21" t="s">
        <v>58</v>
      </c>
      <c r="B21">
        <v>45.620000000000005</v>
      </c>
    </row>
    <row r="22" spans="1:2" x14ac:dyDescent="0.3">
      <c r="A22" t="s">
        <v>59</v>
      </c>
      <c r="B22">
        <v>32.645000000000003</v>
      </c>
    </row>
    <row r="23" spans="1:2" x14ac:dyDescent="0.3">
      <c r="A23" t="s">
        <v>60</v>
      </c>
      <c r="B23">
        <v>37.125</v>
      </c>
    </row>
    <row r="24" spans="1:2" x14ac:dyDescent="0.3">
      <c r="A24" t="s">
        <v>61</v>
      </c>
      <c r="B24">
        <v>21.645</v>
      </c>
    </row>
    <row r="25" spans="1:2" x14ac:dyDescent="0.3">
      <c r="A25" t="s">
        <v>62</v>
      </c>
      <c r="B25">
        <v>41.424999999999997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proyectos_general_v2</vt:lpstr>
      <vt:lpstr>proyectos_general</vt:lpstr>
      <vt:lpstr>proyectos_gis</vt:lpstr>
      <vt:lpstr>proyectos_sei</vt:lpstr>
      <vt:lpstr>proyectos_fei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Otavalo</dc:creator>
  <cp:lastModifiedBy>Braulio Otavalo</cp:lastModifiedBy>
  <dcterms:created xsi:type="dcterms:W3CDTF">2024-02-26T15:25:20Z</dcterms:created>
  <dcterms:modified xsi:type="dcterms:W3CDTF">2024-03-05T23:11:39Z</dcterms:modified>
</cp:coreProperties>
</file>