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/Desktop/MA Hohgraeve - Digitaler Anhang/"/>
    </mc:Choice>
  </mc:AlternateContent>
  <xr:revisionPtr revIDLastSave="0" documentId="13_ncr:1_{90507CA7-A34A-D345-B2A1-6D6CA8AB4A5F}" xr6:coauthVersionLast="45" xr6:coauthVersionMax="45" xr10:uidLastSave="{00000000-0000-0000-0000-000000000000}"/>
  <bookViews>
    <workbookView xWindow="600" yWindow="460" windowWidth="27940" windowHeight="16260" activeTab="4" xr2:uid="{A9CF0574-6EA3-9842-BD3F-0F301B226DE2}"/>
  </bookViews>
  <sheets>
    <sheet name="GM 1" sheetId="1" r:id="rId1"/>
    <sheet name="GM2" sheetId="2" r:id="rId2"/>
    <sheet name="GM3" sheetId="3" r:id="rId3"/>
    <sheet name="Grafiken_GM" sheetId="4" r:id="rId4"/>
    <sheet name="Sonstige Grafike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6" i="1" l="1"/>
  <c r="B65" i="1"/>
  <c r="C62" i="1"/>
  <c r="C61" i="1"/>
  <c r="C6" i="2" l="1"/>
  <c r="D14" i="2" s="1"/>
  <c r="D15" i="2" s="1"/>
  <c r="C6" i="3"/>
  <c r="D14" i="3" s="1"/>
  <c r="D15" i="3" s="1"/>
  <c r="I11" i="1"/>
  <c r="F14" i="1"/>
  <c r="F15" i="1" s="1"/>
  <c r="E14" i="1"/>
  <c r="E15" i="1" s="1"/>
  <c r="G13" i="1"/>
  <c r="G15" i="1" s="1"/>
  <c r="C6" i="1"/>
  <c r="C13" i="1"/>
  <c r="C15" i="1"/>
  <c r="D13" i="1"/>
  <c r="D15" i="1" s="1"/>
  <c r="C16" i="1" s="1"/>
  <c r="F13" i="2" l="1"/>
  <c r="F15" i="2" s="1"/>
  <c r="I13" i="1"/>
  <c r="I15" i="1" s="1"/>
  <c r="C13" i="2"/>
  <c r="C15" i="2" s="1"/>
  <c r="E14" i="2"/>
  <c r="G15" i="2"/>
  <c r="E13" i="3"/>
  <c r="E15" i="3" s="1"/>
  <c r="C16" i="3" s="1"/>
  <c r="C13" i="3"/>
  <c r="C15" i="3" s="1"/>
  <c r="E15" i="2"/>
  <c r="C16" i="2" l="1"/>
</calcChain>
</file>

<file path=xl/sharedStrings.xml><?xml version="1.0" encoding="utf-8"?>
<sst xmlns="http://schemas.openxmlformats.org/spreadsheetml/2006/main" count="158" uniqueCount="84">
  <si>
    <t>Zins</t>
  </si>
  <si>
    <t>Elektrolyse</t>
  </si>
  <si>
    <t>PV</t>
  </si>
  <si>
    <t>jährl. Kosten</t>
  </si>
  <si>
    <t>jährl. Rückflüsse</t>
  </si>
  <si>
    <t>Erlöse Strom</t>
  </si>
  <si>
    <t>Erlöse Wasserstoff</t>
  </si>
  <si>
    <t>-</t>
  </si>
  <si>
    <t>Kosten Regulatorien</t>
  </si>
  <si>
    <t>Rentenbarwertfaktor für t= 24</t>
  </si>
  <si>
    <t>Barwert der Kosten</t>
  </si>
  <si>
    <t>Barwert der Rückflüsse</t>
  </si>
  <si>
    <t>NPV Gesamt</t>
  </si>
  <si>
    <t>Kosten Infrastruktur</t>
  </si>
  <si>
    <t>Summe</t>
  </si>
  <si>
    <t>Investition/ Rückfluss t=1</t>
  </si>
  <si>
    <t>Rentenbarwertfaktor für t= 34</t>
  </si>
  <si>
    <t>Umrüstung</t>
  </si>
  <si>
    <t>Erlöse Wärme</t>
  </si>
  <si>
    <t>H2 Kosten</t>
  </si>
  <si>
    <t>Kontrollspalte</t>
  </si>
  <si>
    <t>Erlöse Methan</t>
  </si>
  <si>
    <t>Methanisierung und Strombezug</t>
  </si>
  <si>
    <t>Grafiken Sensitivität GM1</t>
  </si>
  <si>
    <t>Sonstige Berechnungen GM1</t>
  </si>
  <si>
    <t>Sonstige Berechnungen GM3</t>
  </si>
  <si>
    <t>Grafiken Sensitivität GM3</t>
  </si>
  <si>
    <t>Sonstige Berechnungen GM2</t>
  </si>
  <si>
    <t>Grafiken Sensitivität GM2</t>
  </si>
  <si>
    <t>Regulatorische Abgaben auf 0</t>
  </si>
  <si>
    <t>OpEx-Förderung 10%</t>
  </si>
  <si>
    <t>OpEx-Förderung 20%</t>
  </si>
  <si>
    <t>OpEx-Förderung 30%</t>
  </si>
  <si>
    <t>Standort-Änderung:</t>
  </si>
  <si>
    <t>Brandenburg</t>
  </si>
  <si>
    <t>NRW</t>
  </si>
  <si>
    <t>Baden-Württemberg</t>
  </si>
  <si>
    <t>Strompreisänderung:</t>
  </si>
  <si>
    <t>Ausgangslage:</t>
  </si>
  <si>
    <t>Wasserstoffpreisänderung:</t>
  </si>
  <si>
    <t>40 EUR/MWh</t>
  </si>
  <si>
    <t>35 EUR/MWh</t>
  </si>
  <si>
    <t>30 EUR/MWh</t>
  </si>
  <si>
    <t>25 EUR/MWh</t>
  </si>
  <si>
    <t>Grenzkostenfahrweise:</t>
  </si>
  <si>
    <t>Methan-Preiserhöhung:</t>
  </si>
  <si>
    <t>100 EUR/MWh</t>
  </si>
  <si>
    <t>120 EUR/MWh</t>
  </si>
  <si>
    <t>140 EUR/MWh</t>
  </si>
  <si>
    <t>Wegfall regulatorischer Abgaben</t>
  </si>
  <si>
    <t>Systemkosten ohne Infrastruktur</t>
  </si>
  <si>
    <t>WACC: 6%</t>
  </si>
  <si>
    <t>WACC: 5%</t>
  </si>
  <si>
    <t>WACC: 7%</t>
  </si>
  <si>
    <t>Preiserhöhung von 15%</t>
  </si>
  <si>
    <t>Preiserhöhung von 25%</t>
  </si>
  <si>
    <t>keine Preiserhöhung</t>
  </si>
  <si>
    <t>Preiserhöhung von 50%</t>
  </si>
  <si>
    <t>CapEx-Förderung: 10%</t>
  </si>
  <si>
    <t>CapEx-Förderung: 20%</t>
  </si>
  <si>
    <t>CapEx-Förderung: 30%</t>
  </si>
  <si>
    <t>OpEx-Förderung: 0%</t>
  </si>
  <si>
    <t>OpEx-Förderung: 10%</t>
  </si>
  <si>
    <t>OpEx-Förderung: 20%</t>
  </si>
  <si>
    <t>OpEx-Förderung: 30%</t>
  </si>
  <si>
    <t>CapEx-Förderung: 0%</t>
  </si>
  <si>
    <t>Bayern</t>
  </si>
  <si>
    <t>ohne Grenzkostenfahrweise</t>
  </si>
  <si>
    <t>mit Grenzkostenfahrweise</t>
  </si>
  <si>
    <t>45 EUR/MWh</t>
  </si>
  <si>
    <t>80 EUR/MWh</t>
  </si>
  <si>
    <t>Sensitivität des Strompreises</t>
  </si>
  <si>
    <t>15% Erhöhung:</t>
  </si>
  <si>
    <t>50% Erhöhung:</t>
  </si>
  <si>
    <t>Strombezug</t>
  </si>
  <si>
    <t>Wartung &amp; Operations</t>
  </si>
  <si>
    <t>Stack-Austausch</t>
  </si>
  <si>
    <t>Wasserbezugskosten</t>
  </si>
  <si>
    <t>Elektrolyseur-Stack</t>
  </si>
  <si>
    <t>Bau &amp; Infrastruktur</t>
  </si>
  <si>
    <t>Projektentwicklung</t>
  </si>
  <si>
    <t>EPCM Service</t>
  </si>
  <si>
    <t>Zusätzliches Equipment</t>
  </si>
  <si>
    <t>Kapitalkosten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</si>
</sst>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_€_-;\-* #,##0\ _€_-;_-* &quot;-&quot;\ _€_-;_-@_-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2"/>
      <color theme="0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7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quotePrefix="1"/>
    <xf numFmtId="164" fontId="0" fillId="0" borderId="0" xfId="1" applyNumberFormat="1" applyFont="1"/>
    <xf numFmtId="0" fontId="2" fillId="0" borderId="0" xfId="0" applyFont="1"/>
    <xf numFmtId="164" fontId="2" fillId="0" borderId="0" xfId="1" applyNumberFormat="1" applyFont="1"/>
    <xf numFmtId="164" fontId="0" fillId="0" borderId="0" xfId="0" applyNumberFormat="1"/>
    <xf numFmtId="0" fontId="3" fillId="0" borderId="0" xfId="0" applyFont="1"/>
    <xf numFmtId="0" fontId="4" fillId="0" borderId="0" xfId="0" applyFont="1"/>
    <xf numFmtId="164" fontId="4" fillId="0" borderId="0" xfId="1" applyNumberFormat="1" applyFont="1"/>
    <xf numFmtId="164" fontId="4" fillId="0" borderId="0" xfId="0" applyNumberFormat="1" applyFont="1"/>
    <xf numFmtId="0" fontId="0" fillId="2" borderId="0" xfId="0" applyFill="1"/>
    <xf numFmtId="0" fontId="5" fillId="2" borderId="0" xfId="0" applyFont="1" applyFill="1"/>
    <xf numFmtId="0" fontId="6" fillId="0" borderId="0" xfId="0" applyFont="1"/>
    <xf numFmtId="9" fontId="0" fillId="0" borderId="0" xfId="0" applyNumberFormat="1"/>
    <xf numFmtId="9" fontId="0" fillId="0" borderId="0" xfId="0" applyNumberFormat="1" applyFont="1"/>
    <xf numFmtId="0" fontId="0" fillId="0" borderId="0" xfId="0" applyFont="1"/>
    <xf numFmtId="0" fontId="7" fillId="0" borderId="0" xfId="2"/>
    <xf numFmtId="10" fontId="0" fillId="0" borderId="0" xfId="3" applyNumberFormat="1" applyFont="1"/>
    <xf numFmtId="10" fontId="0" fillId="0" borderId="0" xfId="0" applyNumberFormat="1"/>
  </cellXfs>
  <cellStyles count="4">
    <cellStyle name="Prozent" xfId="3" builtinId="5"/>
    <cellStyle name="Standard" xfId="0" builtinId="0"/>
    <cellStyle name="Standard 2" xfId="2" xr:uid="{0605B841-2B18-462A-B051-A5ED9570EEBF}"/>
    <cellStyle name="Währung" xfId="1" builtinId="4"/>
  </cellStyles>
  <dxfs count="0"/>
  <tableStyles count="0" defaultTableStyle="TableStyleMedium2" defaultPivotStyle="PivotStyleLight16"/>
  <colors>
    <mruColors>
      <color rgb="FFCC00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NPV</c:v>
          </c:tx>
          <c:spPr>
            <a:pattFill prst="wdDnDiag">
              <a:fgClr>
                <a:srgbClr val="CC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CC000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C4D-4E2A-B877-24515F19C152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CC000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C4D-4E2A-B877-24515F19C152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CC000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4D-4E2A-B877-24515F19C152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chemeClr val="accent6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C4D-4E2A-B877-24515F19C152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schemeClr val="accent6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C4D-4E2A-B877-24515F19C152}"/>
              </c:ext>
            </c:extLst>
          </c:dPt>
          <c:cat>
            <c:strRef>
              <c:f>'GM 1'!$B$22:$B$26</c:f>
              <c:strCache>
                <c:ptCount val="5"/>
                <c:pt idx="0">
                  <c:v>Systemkosten ohne Infrastruktur</c:v>
                </c:pt>
                <c:pt idx="1">
                  <c:v>Wegfall regulatorischer Abgaben</c:v>
                </c:pt>
                <c:pt idx="2">
                  <c:v>CapEx-Förderung: 10%</c:v>
                </c:pt>
                <c:pt idx="3">
                  <c:v>CapEx-Förderung: 20%</c:v>
                </c:pt>
                <c:pt idx="4">
                  <c:v>CapEx-Förderung: 30%</c:v>
                </c:pt>
              </c:strCache>
            </c:strRef>
          </c:cat>
          <c:val>
            <c:numRef>
              <c:f>'GM 1'!$C$22:$C$26</c:f>
              <c:numCache>
                <c:formatCode>_-* #,##0\ _€_-;\-* #,##0\ _€_-;_-* "-"\ _€_-;_-@_-</c:formatCode>
                <c:ptCount val="5"/>
                <c:pt idx="0">
                  <c:v>-3276936</c:v>
                </c:pt>
                <c:pt idx="1">
                  <c:v>-2234887</c:v>
                </c:pt>
                <c:pt idx="2">
                  <c:v>-1034882</c:v>
                </c:pt>
                <c:pt idx="3">
                  <c:v>165177</c:v>
                </c:pt>
                <c:pt idx="4">
                  <c:v>1365117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D-4E2A-B877-24515F19C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447416"/>
        <c:axId val="613454304"/>
      </c:barChart>
      <c:catAx>
        <c:axId val="61344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454304"/>
        <c:crosses val="autoZero"/>
        <c:auto val="1"/>
        <c:lblAlgn val="ctr"/>
        <c:lblOffset val="100"/>
        <c:noMultiLvlLbl val="0"/>
      </c:catAx>
      <c:valAx>
        <c:axId val="6134543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Net Present Value (NPV, in EUR)</a:t>
                </a:r>
              </a:p>
            </c:rich>
          </c:tx>
          <c:layout>
            <c:manualLayout>
              <c:xMode val="edge"/>
              <c:yMode val="edge"/>
              <c:x val="1.211020169111815E-2"/>
              <c:y val="0.14082250166490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\ _€_-;\-* #,##0\ _€_-;_-* &quot;-&quot;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44741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491197599777097"/>
          <c:y val="8.7562189054726375E-2"/>
          <c:w val="0.69242681385552018"/>
          <c:h val="0.73253104555960358"/>
        </c:manualLayout>
      </c:layout>
      <c:barChart>
        <c:barDir val="col"/>
        <c:grouping val="clustered"/>
        <c:varyColors val="0"/>
        <c:ser>
          <c:idx val="0"/>
          <c:order val="0"/>
          <c:tx>
            <c:v>NPV</c:v>
          </c:tx>
          <c:spPr>
            <a:pattFill prst="dkDnDiag">
              <a:fgClr>
                <a:srgbClr val="CC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pattFill prst="dkDnDiag">
                <a:fgClr>
                  <a:schemeClr val="accent6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C23-4DE7-84A0-396EFEA0CF87}"/>
              </c:ext>
            </c:extLst>
          </c:dPt>
          <c:cat>
            <c:strRef>
              <c:f>'GM2'!$B$39:$B$43</c:f>
              <c:strCache>
                <c:ptCount val="5"/>
                <c:pt idx="0">
                  <c:v>45 EUR/MWh</c:v>
                </c:pt>
                <c:pt idx="1">
                  <c:v>40 EUR/MWh</c:v>
                </c:pt>
                <c:pt idx="2">
                  <c:v>35 EUR/MWh</c:v>
                </c:pt>
                <c:pt idx="3">
                  <c:v>30 EUR/MWh</c:v>
                </c:pt>
                <c:pt idx="4">
                  <c:v>25 EUR/MWh</c:v>
                </c:pt>
              </c:strCache>
            </c:strRef>
          </c:cat>
          <c:val>
            <c:numRef>
              <c:f>'GM2'!$C$39:$C$43</c:f>
              <c:numCache>
                <c:formatCode>_-* #,##0\ _€_-;\-* #,##0\ _€_-;_-* "-"\ _€_-;_-@_-</c:formatCode>
                <c:ptCount val="5"/>
                <c:pt idx="0">
                  <c:v>-21535419.804544732</c:v>
                </c:pt>
                <c:pt idx="1">
                  <c:v>-19682134</c:v>
                </c:pt>
                <c:pt idx="2">
                  <c:v>-16423463</c:v>
                </c:pt>
                <c:pt idx="3">
                  <c:v>-9674720</c:v>
                </c:pt>
                <c:pt idx="4">
                  <c:v>3287141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3-4DE7-84A0-396EFEA0C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447416"/>
        <c:axId val="613454304"/>
      </c:barChart>
      <c:catAx>
        <c:axId val="61344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454304"/>
        <c:crosses val="autoZero"/>
        <c:auto val="1"/>
        <c:lblAlgn val="ctr"/>
        <c:lblOffset val="100"/>
        <c:noMultiLvlLbl val="0"/>
      </c:catAx>
      <c:valAx>
        <c:axId val="6134543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/>
                  <a:t>Net Present</a:t>
                </a:r>
                <a:r>
                  <a:rPr lang="de-DE" sz="1050" baseline="0"/>
                  <a:t> Value (NPV, in EUR)</a:t>
                </a:r>
                <a:endParaRPr lang="de-DE" sz="1050"/>
              </a:p>
            </c:rich>
          </c:tx>
          <c:layout>
            <c:manualLayout>
              <c:xMode val="edge"/>
              <c:yMode val="edge"/>
              <c:x val="4.1174685749801709E-2"/>
              <c:y val="0.14480260116739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\ _€_-;\-* #,##0\ _€_-;_-* &quot;-&quot;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44741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491197599777097"/>
          <c:y val="8.7562189054726375E-2"/>
          <c:w val="0.6255019685154436"/>
          <c:h val="0.69020828778153032"/>
        </c:manualLayout>
      </c:layout>
      <c:barChart>
        <c:barDir val="col"/>
        <c:grouping val="clustered"/>
        <c:varyColors val="0"/>
        <c:ser>
          <c:idx val="0"/>
          <c:order val="0"/>
          <c:tx>
            <c:v>NPV</c:v>
          </c:tx>
          <c:spPr>
            <a:pattFill prst="dkDnDiag">
              <a:fgClr>
                <a:srgbClr val="CC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'GM2'!$B$47:$B$48</c:f>
              <c:strCache>
                <c:ptCount val="2"/>
                <c:pt idx="0">
                  <c:v>mit Grenzkostenfahrweise</c:v>
                </c:pt>
                <c:pt idx="1">
                  <c:v>ohne Grenzkostenfahrweise</c:v>
                </c:pt>
              </c:strCache>
            </c:strRef>
          </c:cat>
          <c:val>
            <c:numRef>
              <c:f>'GM2'!$C$47:$C$48</c:f>
              <c:numCache>
                <c:formatCode>_-* #,##0\ _€_-;\-* #,##0\ _€_-;_-* "-"\ _€_-;_-@_-</c:formatCode>
                <c:ptCount val="2"/>
                <c:pt idx="0">
                  <c:v>-21535419.804544732</c:v>
                </c:pt>
                <c:pt idx="1">
                  <c:v>-73415862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F-48BC-A2B1-E62BFFEA6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447416"/>
        <c:axId val="613454304"/>
      </c:barChart>
      <c:catAx>
        <c:axId val="61344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454304"/>
        <c:crosses val="autoZero"/>
        <c:auto val="1"/>
        <c:lblAlgn val="ctr"/>
        <c:lblOffset val="100"/>
        <c:noMultiLvlLbl val="0"/>
      </c:catAx>
      <c:valAx>
        <c:axId val="6134543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/>
                  <a:t>Net Present</a:t>
                </a:r>
                <a:r>
                  <a:rPr lang="de-DE" sz="1050" baseline="0"/>
                  <a:t> Value (NPV, in EUR)</a:t>
                </a:r>
                <a:endParaRPr lang="de-DE" sz="1050"/>
              </a:p>
            </c:rich>
          </c:tx>
          <c:layout>
            <c:manualLayout>
              <c:xMode val="edge"/>
              <c:yMode val="edge"/>
              <c:x val="2.761814059131194E-2"/>
              <c:y val="0.162243076453809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\ _€_-;\-* #,##0\ _€_-;_-* &quot;-&quot;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447416"/>
        <c:crosses val="autoZero"/>
        <c:crossBetween val="between"/>
        <c:majorUnit val="2000000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491197599777097"/>
          <c:y val="8.7562189054726375E-2"/>
          <c:w val="0.69242681385552018"/>
          <c:h val="0.70594257415067385"/>
        </c:manualLayout>
      </c:layout>
      <c:barChart>
        <c:barDir val="col"/>
        <c:grouping val="clustered"/>
        <c:varyColors val="0"/>
        <c:ser>
          <c:idx val="0"/>
          <c:order val="0"/>
          <c:tx>
            <c:v>NPV</c:v>
          </c:tx>
          <c:spPr>
            <a:pattFill prst="dkDnDiag">
              <a:fgClr>
                <a:srgbClr val="CC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'GM3'!$B$25:$B$28</c:f>
              <c:strCache>
                <c:ptCount val="4"/>
                <c:pt idx="0">
                  <c:v>CapEx-Förderung: 0%</c:v>
                </c:pt>
                <c:pt idx="1">
                  <c:v>CapEx-Förderung: 10%</c:v>
                </c:pt>
                <c:pt idx="2">
                  <c:v>CapEx-Förderung: 20%</c:v>
                </c:pt>
                <c:pt idx="3">
                  <c:v>CapEx-Förderung: 30%</c:v>
                </c:pt>
              </c:strCache>
            </c:strRef>
          </c:cat>
          <c:val>
            <c:numRef>
              <c:f>'GM3'!$C$25:$C$28</c:f>
              <c:numCache>
                <c:formatCode>_-* #,##0\ _€_-;\-* #,##0\ _€_-;_-* "-"\ _€_-;_-@_-</c:formatCode>
                <c:ptCount val="4"/>
                <c:pt idx="0">
                  <c:v>-17663659</c:v>
                </c:pt>
                <c:pt idx="1">
                  <c:v>-16526159</c:v>
                </c:pt>
                <c:pt idx="2">
                  <c:v>-15388659</c:v>
                </c:pt>
                <c:pt idx="3">
                  <c:v>-14251159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A-4400-AFBA-7960702D1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447416"/>
        <c:axId val="613454304"/>
      </c:barChart>
      <c:catAx>
        <c:axId val="61344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454304"/>
        <c:crosses val="autoZero"/>
        <c:auto val="1"/>
        <c:lblAlgn val="ctr"/>
        <c:lblOffset val="100"/>
        <c:noMultiLvlLbl val="0"/>
      </c:catAx>
      <c:valAx>
        <c:axId val="6134543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/>
                  <a:t>Net Present</a:t>
                </a:r>
                <a:r>
                  <a:rPr lang="de-DE" sz="1050" baseline="0"/>
                  <a:t> Value (NPV, in EUR)</a:t>
                </a:r>
                <a:endParaRPr lang="de-DE" sz="1050"/>
              </a:p>
            </c:rich>
          </c:tx>
          <c:layout>
            <c:manualLayout>
              <c:xMode val="edge"/>
              <c:yMode val="edge"/>
              <c:x val="4.1174685749801709E-2"/>
              <c:y val="0.14480260116739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\ _€_-;\-* #,##0\ _€_-;_-* &quot;-&quot;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44741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491197599777097"/>
          <c:y val="8.7562189054726375E-2"/>
          <c:w val="0.69242681385552018"/>
          <c:h val="0.73253104555960358"/>
        </c:manualLayout>
      </c:layout>
      <c:barChart>
        <c:barDir val="col"/>
        <c:grouping val="clustered"/>
        <c:varyColors val="0"/>
        <c:ser>
          <c:idx val="0"/>
          <c:order val="0"/>
          <c:tx>
            <c:v>NPV</c:v>
          </c:tx>
          <c:spPr>
            <a:pattFill prst="dkDnDiag">
              <a:fgClr>
                <a:srgbClr val="CC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'GM3'!$B$35:$B$37</c:f>
              <c:strCache>
                <c:ptCount val="3"/>
                <c:pt idx="0">
                  <c:v>WACC: 7%</c:v>
                </c:pt>
                <c:pt idx="1">
                  <c:v>WACC: 6%</c:v>
                </c:pt>
                <c:pt idx="2">
                  <c:v>WACC: 5%</c:v>
                </c:pt>
              </c:strCache>
            </c:strRef>
          </c:cat>
          <c:val>
            <c:numRef>
              <c:f>'GM3'!$C$35:$C$37</c:f>
              <c:numCache>
                <c:formatCode>_-* #,##0\ _€_-;\-* #,##0\ _€_-;_-* "-"\ _€_-;_-@_-</c:formatCode>
                <c:ptCount val="3"/>
                <c:pt idx="0">
                  <c:v>-17663659</c:v>
                </c:pt>
                <c:pt idx="1">
                  <c:v>-18208851</c:v>
                </c:pt>
                <c:pt idx="2">
                  <c:v>-18383990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3-49F1-807F-22552F07B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447416"/>
        <c:axId val="613454304"/>
      </c:barChart>
      <c:catAx>
        <c:axId val="61344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454304"/>
        <c:crosses val="autoZero"/>
        <c:auto val="1"/>
        <c:lblAlgn val="ctr"/>
        <c:lblOffset val="100"/>
        <c:noMultiLvlLbl val="0"/>
      </c:catAx>
      <c:valAx>
        <c:axId val="613454304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/>
                  <a:t>Net Present</a:t>
                </a:r>
                <a:r>
                  <a:rPr lang="de-DE" sz="1050" baseline="0"/>
                  <a:t> Value (NPV, in EUR)</a:t>
                </a:r>
                <a:endParaRPr lang="de-DE" sz="1050"/>
              </a:p>
            </c:rich>
          </c:tx>
          <c:layout>
            <c:manualLayout>
              <c:xMode val="edge"/>
              <c:yMode val="edge"/>
              <c:x val="4.1174685749801709E-2"/>
              <c:y val="0.14480260116739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\ _€_-;\-* #,##0\ _€_-;_-* &quot;-&quot;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44741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491197599777097"/>
          <c:y val="8.7562189054726375E-2"/>
          <c:w val="0.69242681385552018"/>
          <c:h val="0.73253104555960358"/>
        </c:manualLayout>
      </c:layout>
      <c:barChart>
        <c:barDir val="col"/>
        <c:grouping val="clustered"/>
        <c:varyColors val="0"/>
        <c:ser>
          <c:idx val="0"/>
          <c:order val="0"/>
          <c:tx>
            <c:v>NPV</c:v>
          </c:tx>
          <c:spPr>
            <a:pattFill prst="dkDnDiag">
              <a:fgClr>
                <a:srgbClr val="CC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'GM3'!$B$30:$B$33</c:f>
              <c:strCache>
                <c:ptCount val="4"/>
                <c:pt idx="0">
                  <c:v>OpEx-Förderung: 0%</c:v>
                </c:pt>
                <c:pt idx="1">
                  <c:v>OpEx-Förderung 10%</c:v>
                </c:pt>
                <c:pt idx="2">
                  <c:v>OpEx-Förderung 20%</c:v>
                </c:pt>
                <c:pt idx="3">
                  <c:v>OpEx-Förderung 30%</c:v>
                </c:pt>
              </c:strCache>
            </c:strRef>
          </c:cat>
          <c:val>
            <c:numRef>
              <c:f>'GM3'!$C$30:$C$33</c:f>
              <c:numCache>
                <c:formatCode>_-* #,##0\ _€_-;\-* #,##0\ _€_-;_-* "-"\ _€_-;_-@_-</c:formatCode>
                <c:ptCount val="4"/>
                <c:pt idx="0">
                  <c:v>-17663659</c:v>
                </c:pt>
                <c:pt idx="1">
                  <c:v>-17096304</c:v>
                </c:pt>
                <c:pt idx="2">
                  <c:v>-16528949</c:v>
                </c:pt>
                <c:pt idx="3">
                  <c:v>-15961595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1-4597-A7ED-FF31E3DF1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447416"/>
        <c:axId val="613454304"/>
      </c:barChart>
      <c:catAx>
        <c:axId val="61344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454304"/>
        <c:crosses val="autoZero"/>
        <c:auto val="1"/>
        <c:lblAlgn val="ctr"/>
        <c:lblOffset val="100"/>
        <c:noMultiLvlLbl val="0"/>
      </c:catAx>
      <c:valAx>
        <c:axId val="613454304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/>
                  <a:t>Net Present</a:t>
                </a:r>
                <a:r>
                  <a:rPr lang="de-DE" sz="1050" baseline="0"/>
                  <a:t> Value (NPV, in EUR)</a:t>
                </a:r>
                <a:endParaRPr lang="de-DE" sz="1050"/>
              </a:p>
            </c:rich>
          </c:tx>
          <c:layout>
            <c:manualLayout>
              <c:xMode val="edge"/>
              <c:yMode val="edge"/>
              <c:x val="4.1174685749801709E-2"/>
              <c:y val="0.14480260116739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\ _€_-;\-* #,##0\ _€_-;_-* &quot;-&quot;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44741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491197599777097"/>
          <c:y val="8.7562189054726375E-2"/>
          <c:w val="0.69242681385552018"/>
          <c:h val="0.73253104555960358"/>
        </c:manualLayout>
      </c:layout>
      <c:barChart>
        <c:barDir val="col"/>
        <c:grouping val="clustered"/>
        <c:varyColors val="0"/>
        <c:ser>
          <c:idx val="0"/>
          <c:order val="0"/>
          <c:tx>
            <c:v>NPV</c:v>
          </c:tx>
          <c:spPr>
            <a:pattFill prst="dkDnDiag">
              <a:fgClr>
                <a:srgbClr val="CC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pattFill prst="dkDnDiag">
                <a:fgClr>
                  <a:schemeClr val="accent6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58A-4EB4-A635-8999254C8FCB}"/>
              </c:ext>
            </c:extLst>
          </c:dPt>
          <c:cat>
            <c:strRef>
              <c:f>'GM3'!$B$44:$B$47</c:f>
              <c:strCache>
                <c:ptCount val="4"/>
                <c:pt idx="0">
                  <c:v>80 EUR/MWh</c:v>
                </c:pt>
                <c:pt idx="1">
                  <c:v>100 EUR/MWh</c:v>
                </c:pt>
                <c:pt idx="2">
                  <c:v>120 EUR/MWh</c:v>
                </c:pt>
                <c:pt idx="3">
                  <c:v>140 EUR/MWh</c:v>
                </c:pt>
              </c:strCache>
            </c:strRef>
          </c:cat>
          <c:val>
            <c:numRef>
              <c:f>'GM3'!$C$44:$C$47</c:f>
              <c:numCache>
                <c:formatCode>_-* #,##0\ _€_-;\-* #,##0\ _€_-;_-* "-"\ _€_-;_-@_-</c:formatCode>
                <c:ptCount val="4"/>
                <c:pt idx="0">
                  <c:v>-17663659</c:v>
                </c:pt>
                <c:pt idx="1">
                  <c:v>-11578777</c:v>
                </c:pt>
                <c:pt idx="2">
                  <c:v>-5429746</c:v>
                </c:pt>
                <c:pt idx="3">
                  <c:v>687210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A-4EB4-A635-8999254C8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447416"/>
        <c:axId val="613454304"/>
      </c:barChart>
      <c:catAx>
        <c:axId val="61344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454304"/>
        <c:crosses val="autoZero"/>
        <c:auto val="1"/>
        <c:lblAlgn val="ctr"/>
        <c:lblOffset val="100"/>
        <c:noMultiLvlLbl val="0"/>
      </c:catAx>
      <c:valAx>
        <c:axId val="6134543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/>
                  <a:t>Net Present</a:t>
                </a:r>
                <a:r>
                  <a:rPr lang="de-DE" sz="1050" baseline="0"/>
                  <a:t> Value (NPV, in EUR)</a:t>
                </a:r>
                <a:endParaRPr lang="de-DE" sz="1050"/>
              </a:p>
            </c:rich>
          </c:tx>
          <c:layout>
            <c:manualLayout>
              <c:xMode val="edge"/>
              <c:yMode val="edge"/>
              <c:x val="4.1174685749801709E-2"/>
              <c:y val="0.14480260116739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\ _€_-;\-* #,##0\ _€_-;_-* &quot;-&quot;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44741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491197599777097"/>
          <c:y val="8.7562189054726375E-2"/>
          <c:w val="0.6255019685154436"/>
          <c:h val="0.69020828778153032"/>
        </c:manualLayout>
      </c:layout>
      <c:barChart>
        <c:barDir val="col"/>
        <c:grouping val="clustered"/>
        <c:varyColors val="0"/>
        <c:ser>
          <c:idx val="0"/>
          <c:order val="0"/>
          <c:tx>
            <c:v>NPV</c:v>
          </c:tx>
          <c:spPr>
            <a:pattFill prst="dkDnDiag">
              <a:fgClr>
                <a:srgbClr val="CC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'GM3'!$B$40:$B$41</c:f>
              <c:strCache>
                <c:ptCount val="2"/>
                <c:pt idx="0">
                  <c:v>ohne Grenzkostenfahrweise</c:v>
                </c:pt>
                <c:pt idx="1">
                  <c:v>mit Grenzkostenfahrweise</c:v>
                </c:pt>
              </c:strCache>
            </c:strRef>
          </c:cat>
          <c:val>
            <c:numRef>
              <c:f>'GM3'!$C$40:$C$41</c:f>
              <c:numCache>
                <c:formatCode>_-* #,##0\ _€_-;\-* #,##0\ _€_-;_-* "-"\ _€_-;_-@_-</c:formatCode>
                <c:ptCount val="2"/>
                <c:pt idx="0">
                  <c:v>-17663659</c:v>
                </c:pt>
                <c:pt idx="1">
                  <c:v>-14943973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E-4C8D-91AA-C1C2A6DDE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447416"/>
        <c:axId val="613454304"/>
      </c:barChart>
      <c:catAx>
        <c:axId val="61344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454304"/>
        <c:crosses val="autoZero"/>
        <c:auto val="1"/>
        <c:lblAlgn val="ctr"/>
        <c:lblOffset val="100"/>
        <c:noMultiLvlLbl val="0"/>
      </c:catAx>
      <c:valAx>
        <c:axId val="6134543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/>
                  <a:t>Net Present</a:t>
                </a:r>
                <a:r>
                  <a:rPr lang="de-DE" sz="1050" baseline="0"/>
                  <a:t> Value (NPV, in EUR)</a:t>
                </a:r>
                <a:endParaRPr lang="de-DE" sz="1050"/>
              </a:p>
            </c:rich>
          </c:tx>
          <c:layout>
            <c:manualLayout>
              <c:xMode val="edge"/>
              <c:yMode val="edge"/>
              <c:x val="2.761814059131194E-2"/>
              <c:y val="0.162243076453809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\ _€_-;\-* #,##0\ _€_-;_-* &quot;-&quot;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447416"/>
        <c:crosses val="autoZero"/>
        <c:crossBetween val="between"/>
        <c:majorUnit val="2000000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14-DF48-8625-ACAD45E3C1FE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114-DF48-8625-ACAD45E3C1FE}"/>
              </c:ext>
            </c:extLst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114-DF48-8625-ACAD45E3C1FE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14-DF48-8625-ACAD45E3C1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'Sonstige Grafiken'!$C$7:$C$10</c:f>
              <c:strCache>
                <c:ptCount val="4"/>
                <c:pt idx="0">
                  <c:v>Strombezug</c:v>
                </c:pt>
                <c:pt idx="1">
                  <c:v>Wartung &amp; Operations</c:v>
                </c:pt>
                <c:pt idx="2">
                  <c:v>Stack-Austausch</c:v>
                </c:pt>
                <c:pt idx="3">
                  <c:v>Wasserbezugskosten</c:v>
                </c:pt>
              </c:strCache>
            </c:strRef>
          </c:cat>
          <c:val>
            <c:numRef>
              <c:f>'Sonstige Grafiken'!$D$7:$D$10</c:f>
              <c:numCache>
                <c:formatCode>0.00%</c:formatCode>
                <c:ptCount val="4"/>
                <c:pt idx="0">
                  <c:v>0.78749999999999998</c:v>
                </c:pt>
                <c:pt idx="1">
                  <c:v>0.12039999999999999</c:v>
                </c:pt>
                <c:pt idx="2">
                  <c:v>6.7400000000000002E-2</c:v>
                </c:pt>
                <c:pt idx="3">
                  <c:v>2.3199999999999998E-2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4-DF48-8625-ACAD45E3C1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223490813648296"/>
          <c:y val="0.17586030912802567"/>
          <c:w val="0.37109842519685032"/>
          <c:h val="0.486242344706911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B5-644F-8119-9CC278B76F9D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B5-644F-8119-9CC278B76F9D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B5-644F-8119-9CC278B76F9D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B5-644F-8119-9CC278B76F9D}"/>
              </c:ext>
            </c:extLst>
          </c:dPt>
          <c:dPt>
            <c:idx val="4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6B5-644F-8119-9CC278B76F9D}"/>
              </c:ext>
            </c:extLst>
          </c:dPt>
          <c:dPt>
            <c:idx val="5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B6B5-644F-8119-9CC278B76F9D}"/>
              </c:ext>
            </c:extLst>
          </c:dPt>
          <c:dLbls>
            <c:dLbl>
              <c:idx val="0"/>
              <c:layout>
                <c:manualLayout>
                  <c:x val="-7.2222222222222215E-2"/>
                  <c:y val="0.1157407407407407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B5-644F-8119-9CC278B76F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'Sonstige Grafiken'!$C$13:$C$18</c:f>
              <c:strCache>
                <c:ptCount val="6"/>
                <c:pt idx="0">
                  <c:v>Elektrolyseur-Stack</c:v>
                </c:pt>
                <c:pt idx="1">
                  <c:v>Zusätzliches Equipment</c:v>
                </c:pt>
                <c:pt idx="2">
                  <c:v>Bau &amp; Infrastruktur</c:v>
                </c:pt>
                <c:pt idx="3">
                  <c:v>Projektentwicklung</c:v>
                </c:pt>
                <c:pt idx="4">
                  <c:v>Kapitalkosten</c:v>
                </c:pt>
                <c:pt idx="5">
                  <c:v>EPCM Service</c:v>
                </c:pt>
              </c:strCache>
            </c:strRef>
          </c:cat>
          <c:val>
            <c:numRef>
              <c:f>'Sonstige Grafiken'!$D$13:$D$18</c:f>
              <c:numCache>
                <c:formatCode>0.00%</c:formatCode>
                <c:ptCount val="6"/>
                <c:pt idx="0">
                  <c:v>0.63369999999999993</c:v>
                </c:pt>
                <c:pt idx="1">
                  <c:v>0.16900000000000001</c:v>
                </c:pt>
                <c:pt idx="2">
                  <c:v>4.2200000000000001E-2</c:v>
                </c:pt>
                <c:pt idx="3">
                  <c:v>2.8199999999999999E-2</c:v>
                </c:pt>
                <c:pt idx="4">
                  <c:v>4.6300000000000001E-2</c:v>
                </c:pt>
                <c:pt idx="5">
                  <c:v>3.5200000000000002E-2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B5-644F-8119-9CC278B76F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412904636920385"/>
          <c:y val="0.15973935549722948"/>
          <c:w val="0.38309317585301844"/>
          <c:h val="0.708298702245552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56012710728338"/>
          <c:y val="4.0854224698235839E-2"/>
          <c:w val="0.77480027932481499"/>
          <c:h val="0.74430226862310733"/>
        </c:manualLayout>
      </c:layout>
      <c:barChart>
        <c:barDir val="col"/>
        <c:grouping val="clustered"/>
        <c:varyColors val="0"/>
        <c:ser>
          <c:idx val="0"/>
          <c:order val="0"/>
          <c:tx>
            <c:v>NPV</c:v>
          </c:tx>
          <c:spPr>
            <a:pattFill prst="dkDnDiag">
              <a:fgClr>
                <a:srgbClr val="CC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pattFill prst="dkDnDiag">
                <a:fgClr>
                  <a:schemeClr val="accent6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0CD-4A67-8BB7-248FA5EA40AB}"/>
              </c:ext>
            </c:extLst>
          </c:dPt>
          <c:cat>
            <c:strRef>
              <c:f>'GM 1'!$B$28:$B$31</c:f>
              <c:strCache>
                <c:ptCount val="4"/>
                <c:pt idx="0">
                  <c:v>OpEx-Förderung: 0%</c:v>
                </c:pt>
                <c:pt idx="1">
                  <c:v>OpEx-Förderung: 10%</c:v>
                </c:pt>
                <c:pt idx="2">
                  <c:v>OpEx-Förderung: 20%</c:v>
                </c:pt>
                <c:pt idx="3">
                  <c:v>OpEx-Förderung: 30%</c:v>
                </c:pt>
              </c:strCache>
            </c:strRef>
          </c:cat>
          <c:val>
            <c:numRef>
              <c:f>'GM 1'!$C$28:$C$31</c:f>
              <c:numCache>
                <c:formatCode>_-* #,##0\ _€_-;\-* #,##0\ _€_-;_-* "-"\ _€_-;_-@_-</c:formatCode>
                <c:ptCount val="4"/>
                <c:pt idx="0">
                  <c:v>-2234887</c:v>
                </c:pt>
                <c:pt idx="1">
                  <c:v>-1636354</c:v>
                </c:pt>
                <c:pt idx="2">
                  <c:v>-1037826</c:v>
                </c:pt>
                <c:pt idx="3">
                  <c:v>439298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0CD-4A67-8BB7-248FA5EA4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447416"/>
        <c:axId val="613454304"/>
      </c:barChart>
      <c:catAx>
        <c:axId val="61344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454304"/>
        <c:crosses val="autoZero"/>
        <c:auto val="1"/>
        <c:lblAlgn val="ctr"/>
        <c:lblOffset val="100"/>
        <c:noMultiLvlLbl val="0"/>
      </c:catAx>
      <c:valAx>
        <c:axId val="6134543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/>
                  <a:t>Net Present</a:t>
                </a:r>
                <a:r>
                  <a:rPr lang="de-DE" sz="1050" baseline="0"/>
                  <a:t> Value (NPV, in EUR)</a:t>
                </a:r>
                <a:endParaRPr lang="de-DE" sz="1050"/>
              </a:p>
            </c:rich>
          </c:tx>
          <c:layout>
            <c:manualLayout>
              <c:xMode val="edge"/>
              <c:yMode val="edge"/>
              <c:x val="1.211020169111815E-2"/>
              <c:y val="0.14082250166490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\ _€_-;\-* #,##0\ _€_-;_-* &quot;-&quot;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44741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491197599777097"/>
          <c:y val="8.7562189054726375E-2"/>
          <c:w val="0.69242681385552018"/>
          <c:h val="0.70483601897211035"/>
        </c:manualLayout>
      </c:layout>
      <c:barChart>
        <c:barDir val="col"/>
        <c:grouping val="clustered"/>
        <c:varyColors val="0"/>
        <c:ser>
          <c:idx val="0"/>
          <c:order val="0"/>
          <c:tx>
            <c:v>NPV</c:v>
          </c:tx>
          <c:spPr>
            <a:pattFill prst="dkDnDiag">
              <a:fgClr>
                <a:schemeClr val="accent6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CC000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9FC-49D9-A8C1-FC45B4BEFC2D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CC000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9FC-49D9-A8C1-FC45B4BEFC2D}"/>
              </c:ext>
            </c:extLst>
          </c:dPt>
          <c:cat>
            <c:strRef>
              <c:f>'GM 1'!$B$33:$B$35</c:f>
              <c:strCache>
                <c:ptCount val="3"/>
                <c:pt idx="0">
                  <c:v>WACC: 7%</c:v>
                </c:pt>
                <c:pt idx="1">
                  <c:v>WACC: 6%</c:v>
                </c:pt>
                <c:pt idx="2">
                  <c:v>WACC: 5%</c:v>
                </c:pt>
              </c:strCache>
            </c:strRef>
          </c:cat>
          <c:val>
            <c:numRef>
              <c:f>'GM 1'!$C$33:$C$35</c:f>
              <c:numCache>
                <c:formatCode>_-* #,##0\ _€_-;\-* #,##0\ _€_-;_-* "-"\ _€_-;_-@_-</c:formatCode>
                <c:ptCount val="3"/>
                <c:pt idx="0">
                  <c:v>-2234887</c:v>
                </c:pt>
                <c:pt idx="1">
                  <c:v>-261270</c:v>
                </c:pt>
                <c:pt idx="2">
                  <c:v>2017707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FC-49D9-A8C1-FC45B4BEF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447416"/>
        <c:axId val="613454304"/>
      </c:barChart>
      <c:catAx>
        <c:axId val="61344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454304"/>
        <c:crosses val="autoZero"/>
        <c:auto val="1"/>
        <c:lblAlgn val="ctr"/>
        <c:lblOffset val="100"/>
        <c:noMultiLvlLbl val="0"/>
      </c:catAx>
      <c:valAx>
        <c:axId val="6134543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/>
                  <a:t>Net Present</a:t>
                </a:r>
                <a:r>
                  <a:rPr lang="de-DE" sz="1050" baseline="0"/>
                  <a:t> Value (NPV, in EUR)</a:t>
                </a:r>
                <a:endParaRPr lang="de-DE" sz="1050"/>
              </a:p>
            </c:rich>
          </c:tx>
          <c:layout>
            <c:manualLayout>
              <c:xMode val="edge"/>
              <c:yMode val="edge"/>
              <c:x val="4.1174685749801709E-2"/>
              <c:y val="0.14480260116739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\ _€_-;\-* #,##0\ _€_-;_-* &quot;-&quot;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44741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491197599777097"/>
          <c:y val="8.7562189054726375E-2"/>
          <c:w val="0.69242681385552018"/>
          <c:h val="0.73253104555960358"/>
        </c:manualLayout>
      </c:layout>
      <c:barChart>
        <c:barDir val="col"/>
        <c:grouping val="clustered"/>
        <c:varyColors val="0"/>
        <c:ser>
          <c:idx val="0"/>
          <c:order val="0"/>
          <c:tx>
            <c:v>NPV</c:v>
          </c:tx>
          <c:spPr>
            <a:pattFill prst="dkDnDiag">
              <a:fgClr>
                <a:srgbClr val="CC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'GM 1'!$B$38:$B$41</c:f>
              <c:strCache>
                <c:ptCount val="4"/>
                <c:pt idx="0">
                  <c:v>Bayern</c:v>
                </c:pt>
                <c:pt idx="1">
                  <c:v>Brandenburg</c:v>
                </c:pt>
                <c:pt idx="2">
                  <c:v>NRW</c:v>
                </c:pt>
                <c:pt idx="3">
                  <c:v>Baden-Württemberg</c:v>
                </c:pt>
              </c:strCache>
            </c:strRef>
          </c:cat>
          <c:val>
            <c:numRef>
              <c:f>'GM 1'!$C$38:$C$41</c:f>
              <c:numCache>
                <c:formatCode>_-* #,##0\ _€_-;\-* #,##0\ _€_-;_-* "-"\ _€_-;_-@_-</c:formatCode>
                <c:ptCount val="4"/>
                <c:pt idx="0">
                  <c:v>-2234887</c:v>
                </c:pt>
                <c:pt idx="1">
                  <c:v>-4073378</c:v>
                </c:pt>
                <c:pt idx="2">
                  <c:v>-6015255</c:v>
                </c:pt>
                <c:pt idx="3">
                  <c:v>-2139070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33-4BC8-B8BA-42898A86A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447416"/>
        <c:axId val="613454304"/>
      </c:barChart>
      <c:catAx>
        <c:axId val="61344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454304"/>
        <c:crosses val="autoZero"/>
        <c:auto val="1"/>
        <c:lblAlgn val="ctr"/>
        <c:lblOffset val="100"/>
        <c:noMultiLvlLbl val="0"/>
      </c:catAx>
      <c:valAx>
        <c:axId val="6134543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Net Present Value (NPV, in EUR)</a:t>
                </a:r>
              </a:p>
            </c:rich>
          </c:tx>
          <c:layout>
            <c:manualLayout>
              <c:xMode val="edge"/>
              <c:yMode val="edge"/>
              <c:x val="4.1174685749801709E-2"/>
              <c:y val="0.14480260116739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\ _€_-;\-* #,##0\ _€_-;_-* &quot;-&quot;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44741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491197599777097"/>
          <c:y val="8.7562189054726375E-2"/>
          <c:w val="0.69242681385552018"/>
          <c:h val="0.73253104555960358"/>
        </c:manualLayout>
      </c:layout>
      <c:barChart>
        <c:barDir val="col"/>
        <c:grouping val="clustered"/>
        <c:varyColors val="0"/>
        <c:ser>
          <c:idx val="0"/>
          <c:order val="0"/>
          <c:tx>
            <c:v>NPV</c:v>
          </c:tx>
          <c:spPr>
            <a:pattFill prst="dkDnDiag">
              <a:fgClr>
                <a:srgbClr val="CC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'GM 1'!$B$44:$B$47</c:f>
              <c:strCache>
                <c:ptCount val="4"/>
                <c:pt idx="0">
                  <c:v>Preiserhöhung von 15%</c:v>
                </c:pt>
                <c:pt idx="1">
                  <c:v>keine Preiserhöhung</c:v>
                </c:pt>
                <c:pt idx="2">
                  <c:v>Preiserhöhung von 25%</c:v>
                </c:pt>
                <c:pt idx="3">
                  <c:v>Preiserhöhung von 50%</c:v>
                </c:pt>
              </c:strCache>
            </c:strRef>
          </c:cat>
          <c:val>
            <c:numRef>
              <c:f>'GM 1'!$C$44:$C$47</c:f>
              <c:numCache>
                <c:formatCode>_-* #,##0\ _€_-;\-* #,##0\ _€_-;_-* "-"\ _€_-;_-@_-</c:formatCode>
                <c:ptCount val="4"/>
                <c:pt idx="0">
                  <c:v>-2234887</c:v>
                </c:pt>
                <c:pt idx="1">
                  <c:v>-2436911</c:v>
                </c:pt>
                <c:pt idx="2">
                  <c:v>-2097254</c:v>
                </c:pt>
                <c:pt idx="3">
                  <c:v>-1715156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FC-4BC1-9937-9A8B21C1F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447416"/>
        <c:axId val="613454304"/>
      </c:barChart>
      <c:catAx>
        <c:axId val="61344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454304"/>
        <c:crosses val="autoZero"/>
        <c:auto val="1"/>
        <c:lblAlgn val="ctr"/>
        <c:lblOffset val="100"/>
        <c:noMultiLvlLbl val="0"/>
      </c:catAx>
      <c:valAx>
        <c:axId val="6134543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Net Present Value (NPV, in EUR)</a:t>
                </a:r>
              </a:p>
            </c:rich>
          </c:tx>
          <c:layout>
            <c:manualLayout>
              <c:xMode val="edge"/>
              <c:yMode val="edge"/>
              <c:x val="4.1174685749801709E-2"/>
              <c:y val="0.14480260116739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\ _€_-;\-* #,##0\ _€_-;_-* &quot;-&quot;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44741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491197599777097"/>
          <c:y val="8.7562189054726375E-2"/>
          <c:w val="0.6255019685154436"/>
          <c:h val="0.69020828778153032"/>
        </c:manualLayout>
      </c:layout>
      <c:barChart>
        <c:barDir val="col"/>
        <c:grouping val="clustered"/>
        <c:varyColors val="0"/>
        <c:ser>
          <c:idx val="0"/>
          <c:order val="0"/>
          <c:tx>
            <c:v>NPV</c:v>
          </c:tx>
          <c:spPr>
            <a:pattFill prst="dkDnDiag">
              <a:fgClr>
                <a:srgbClr val="CC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'GM 1'!$B$50:$B$51</c:f>
              <c:strCache>
                <c:ptCount val="2"/>
                <c:pt idx="0">
                  <c:v>mit Grenzkostenfahrweise</c:v>
                </c:pt>
                <c:pt idx="1">
                  <c:v>ohne Grenzkostenfahrweise</c:v>
                </c:pt>
              </c:strCache>
            </c:strRef>
          </c:cat>
          <c:val>
            <c:numRef>
              <c:f>'GM 1'!$C$50:$C$51</c:f>
              <c:numCache>
                <c:formatCode>_-* #,##0\ _€_-;\-* #,##0\ _€_-;_-* "-"\ _€_-;_-@_-</c:formatCode>
                <c:ptCount val="2"/>
                <c:pt idx="0">
                  <c:v>-2234887</c:v>
                </c:pt>
                <c:pt idx="1">
                  <c:v>-2241119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B-4506-9F5D-5294F5B59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447416"/>
        <c:axId val="613454304"/>
      </c:barChart>
      <c:catAx>
        <c:axId val="61344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454304"/>
        <c:crosses val="autoZero"/>
        <c:auto val="1"/>
        <c:lblAlgn val="ctr"/>
        <c:lblOffset val="100"/>
        <c:noMultiLvlLbl val="0"/>
      </c:catAx>
      <c:valAx>
        <c:axId val="613454304"/>
        <c:scaling>
          <c:orientation val="minMax"/>
          <c:max val="0"/>
          <c:min val="-250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/>
                  <a:t>Net Present</a:t>
                </a:r>
                <a:r>
                  <a:rPr lang="de-DE" sz="1050" baseline="0"/>
                  <a:t> Value (NPV, in EUR)</a:t>
                </a:r>
                <a:endParaRPr lang="de-DE" sz="1050"/>
              </a:p>
            </c:rich>
          </c:tx>
          <c:layout>
            <c:manualLayout>
              <c:xMode val="edge"/>
              <c:yMode val="edge"/>
              <c:x val="2.761814059131194E-2"/>
              <c:y val="0.162243076453809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\ _€_-;\-* #,##0\ _€_-;_-* &quot;-&quot;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447416"/>
        <c:crosses val="autoZero"/>
        <c:crossBetween val="between"/>
        <c:majorUnit val="50000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491197599777097"/>
          <c:y val="8.7562189054726375E-2"/>
          <c:w val="0.69242681385552018"/>
          <c:h val="0.71620065728141435"/>
        </c:manualLayout>
      </c:layout>
      <c:barChart>
        <c:barDir val="col"/>
        <c:grouping val="clustered"/>
        <c:varyColors val="0"/>
        <c:ser>
          <c:idx val="0"/>
          <c:order val="0"/>
          <c:tx>
            <c:v>NPV</c:v>
          </c:tx>
          <c:spPr>
            <a:pattFill prst="dkDnDiag">
              <a:fgClr>
                <a:srgbClr val="CC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'GM2'!$B$24:$B$27</c:f>
              <c:strCache>
                <c:ptCount val="4"/>
                <c:pt idx="0">
                  <c:v>CapEx-Förderung: 0%</c:v>
                </c:pt>
                <c:pt idx="1">
                  <c:v>CapEx-Förderung: 10%</c:v>
                </c:pt>
                <c:pt idx="2">
                  <c:v>CapEx-Förderung: 20%</c:v>
                </c:pt>
                <c:pt idx="3">
                  <c:v>CapEx-Förderung: 30%</c:v>
                </c:pt>
              </c:strCache>
            </c:strRef>
          </c:cat>
          <c:val>
            <c:numRef>
              <c:f>'GM2'!$C$24:$C$27</c:f>
              <c:numCache>
                <c:formatCode>_-* #,##0\ _€_-;\-* #,##0\ _€_-;_-* "-"\ _€_-;_-@_-</c:formatCode>
                <c:ptCount val="4"/>
                <c:pt idx="0">
                  <c:v>-21535419.804544732</c:v>
                </c:pt>
                <c:pt idx="1">
                  <c:v>-19885411</c:v>
                </c:pt>
                <c:pt idx="2">
                  <c:v>-18235411</c:v>
                </c:pt>
                <c:pt idx="3">
                  <c:v>-16585411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F-44B6-963D-F8CF67D6F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447416"/>
        <c:axId val="613454304"/>
      </c:barChart>
      <c:catAx>
        <c:axId val="61344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454304"/>
        <c:crosses val="autoZero"/>
        <c:auto val="1"/>
        <c:lblAlgn val="ctr"/>
        <c:lblOffset val="100"/>
        <c:noMultiLvlLbl val="0"/>
      </c:catAx>
      <c:valAx>
        <c:axId val="6134543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/>
                  <a:t>Net Present</a:t>
                </a:r>
                <a:r>
                  <a:rPr lang="de-DE" sz="1050" baseline="0"/>
                  <a:t> Value (NPV, in EUR)</a:t>
                </a:r>
                <a:endParaRPr lang="de-DE" sz="1050"/>
              </a:p>
            </c:rich>
          </c:tx>
          <c:layout>
            <c:manualLayout>
              <c:xMode val="edge"/>
              <c:yMode val="edge"/>
              <c:x val="4.1174685749801709E-2"/>
              <c:y val="0.14480260116739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\ _€_-;\-* #,##0\ _€_-;_-* &quot;-&quot;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44741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491197599777097"/>
          <c:y val="8.7562189054726375E-2"/>
          <c:w val="0.69242681385552018"/>
          <c:h val="0.73253104555960358"/>
        </c:manualLayout>
      </c:layout>
      <c:barChart>
        <c:barDir val="col"/>
        <c:grouping val="clustered"/>
        <c:varyColors val="0"/>
        <c:ser>
          <c:idx val="0"/>
          <c:order val="0"/>
          <c:tx>
            <c:v>NPV</c:v>
          </c:tx>
          <c:spPr>
            <a:pattFill prst="dkDnDiag">
              <a:fgClr>
                <a:srgbClr val="CC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'GM2'!$B$29:$B$32</c:f>
              <c:strCache>
                <c:ptCount val="4"/>
                <c:pt idx="0">
                  <c:v>OpEx-Förderung: 0%</c:v>
                </c:pt>
                <c:pt idx="1">
                  <c:v>OpEx-Förderung 10%</c:v>
                </c:pt>
                <c:pt idx="2">
                  <c:v>OpEx-Förderung 20%</c:v>
                </c:pt>
                <c:pt idx="3">
                  <c:v>OpEx-Förderung 30%</c:v>
                </c:pt>
              </c:strCache>
            </c:strRef>
          </c:cat>
          <c:val>
            <c:numRef>
              <c:f>'GM2'!$C$29:$C$32</c:f>
              <c:numCache>
                <c:formatCode>_-* #,##0\ _€_-;\-* #,##0\ _€_-;_-* "-"\ _€_-;_-@_-</c:formatCode>
                <c:ptCount val="4"/>
                <c:pt idx="0">
                  <c:v>-21535419.804544732</c:v>
                </c:pt>
                <c:pt idx="1">
                  <c:v>-20621046</c:v>
                </c:pt>
                <c:pt idx="2">
                  <c:v>-19706681</c:v>
                </c:pt>
                <c:pt idx="3">
                  <c:v>-18792317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6-4C27-BB2E-29618BDCC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447416"/>
        <c:axId val="613454304"/>
      </c:barChart>
      <c:catAx>
        <c:axId val="61344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454304"/>
        <c:crosses val="autoZero"/>
        <c:auto val="1"/>
        <c:lblAlgn val="ctr"/>
        <c:lblOffset val="100"/>
        <c:noMultiLvlLbl val="0"/>
      </c:catAx>
      <c:valAx>
        <c:axId val="613454304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/>
                  <a:t>Net Present</a:t>
                </a:r>
                <a:r>
                  <a:rPr lang="de-DE" sz="1050" baseline="0"/>
                  <a:t> Value (NPV, in EUR)</a:t>
                </a:r>
                <a:endParaRPr lang="de-DE" sz="1050"/>
              </a:p>
            </c:rich>
          </c:tx>
          <c:layout>
            <c:manualLayout>
              <c:xMode val="edge"/>
              <c:yMode val="edge"/>
              <c:x val="4.1174685749801709E-2"/>
              <c:y val="0.14480260116739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\ _€_-;\-* #,##0\ _€_-;_-* &quot;-&quot;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44741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491197599777097"/>
          <c:y val="8.7562189054726375E-2"/>
          <c:w val="0.69242681385552018"/>
          <c:h val="0.73253104555960358"/>
        </c:manualLayout>
      </c:layout>
      <c:barChart>
        <c:barDir val="col"/>
        <c:grouping val="clustered"/>
        <c:varyColors val="0"/>
        <c:ser>
          <c:idx val="0"/>
          <c:order val="0"/>
          <c:tx>
            <c:v>NPV</c:v>
          </c:tx>
          <c:spPr>
            <a:pattFill prst="dkDnDiag">
              <a:fgClr>
                <a:srgbClr val="CC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'GM2'!$B$34:$B$36</c:f>
              <c:strCache>
                <c:ptCount val="3"/>
                <c:pt idx="0">
                  <c:v>WACC: 7%</c:v>
                </c:pt>
                <c:pt idx="1">
                  <c:v>WACC: 6%</c:v>
                </c:pt>
                <c:pt idx="2">
                  <c:v>WACC: 5%</c:v>
                </c:pt>
              </c:strCache>
            </c:strRef>
          </c:cat>
          <c:val>
            <c:numRef>
              <c:f>'GM2'!$C$34:$C$36</c:f>
              <c:numCache>
                <c:formatCode>_-* #,##0\ _€_-;\-* #,##0\ _€_-;_-* "-"\ _€_-;_-@_-</c:formatCode>
                <c:ptCount val="3"/>
                <c:pt idx="0">
                  <c:v>-21535419.804544732</c:v>
                </c:pt>
                <c:pt idx="1">
                  <c:v>-22085741</c:v>
                </c:pt>
                <c:pt idx="2">
                  <c:v>-22748973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6-4EC3-A389-9C0DABCBD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447416"/>
        <c:axId val="613454304"/>
      </c:barChart>
      <c:catAx>
        <c:axId val="61344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454304"/>
        <c:crosses val="autoZero"/>
        <c:auto val="1"/>
        <c:lblAlgn val="ctr"/>
        <c:lblOffset val="100"/>
        <c:noMultiLvlLbl val="0"/>
      </c:catAx>
      <c:valAx>
        <c:axId val="613454304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/>
                  <a:t>Net Present</a:t>
                </a:r>
                <a:r>
                  <a:rPr lang="de-DE" sz="1050" baseline="0"/>
                  <a:t> Value (NPV, in EUR)</a:t>
                </a:r>
                <a:endParaRPr lang="de-DE" sz="1050"/>
              </a:p>
            </c:rich>
          </c:tx>
          <c:layout>
            <c:manualLayout>
              <c:xMode val="edge"/>
              <c:yMode val="edge"/>
              <c:x val="4.1174685749801709E-2"/>
              <c:y val="0.14480260116739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\ _€_-;\-* #,##0\ _€_-;_-* &quot;-&quot;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44741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emf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557211</xdr:colOff>
      <xdr:row>23</xdr:row>
      <xdr:rowOff>85725</xdr:rowOff>
    </xdr:from>
    <xdr:to>
      <xdr:col>10</xdr:col>
      <xdr:colOff>19049</xdr:colOff>
      <xdr:row>41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CCEFCAE-1D7E-4AB6-85A7-B8042A9A7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42</xdr:row>
      <xdr:rowOff>19050</xdr:rowOff>
    </xdr:from>
    <xdr:to>
      <xdr:col>10</xdr:col>
      <xdr:colOff>33338</xdr:colOff>
      <xdr:row>59</xdr:row>
      <xdr:rowOff>9525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E21D3B8-7B14-4D51-9407-3BAF62034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627784</xdr:colOff>
      <xdr:row>42</xdr:row>
      <xdr:rowOff>103910</xdr:rowOff>
    </xdr:from>
    <xdr:to>
      <xdr:col>17</xdr:col>
      <xdr:colOff>61913</xdr:colOff>
      <xdr:row>58</xdr:row>
      <xdr:rowOff>86591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82C7E43-5571-4A80-8850-B15257FF0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748146</xdr:colOff>
      <xdr:row>59</xdr:row>
      <xdr:rowOff>86592</xdr:rowOff>
    </xdr:from>
    <xdr:to>
      <xdr:col>17</xdr:col>
      <xdr:colOff>182275</xdr:colOff>
      <xdr:row>75</xdr:row>
      <xdr:rowOff>77066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0B8E6E5-7673-474B-9DEB-DA192A923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741218</xdr:colOff>
      <xdr:row>24</xdr:row>
      <xdr:rowOff>26844</xdr:rowOff>
    </xdr:from>
    <xdr:to>
      <xdr:col>17</xdr:col>
      <xdr:colOff>175347</xdr:colOff>
      <xdr:row>40</xdr:row>
      <xdr:rowOff>17319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F5A34AF-E91F-4AD8-9434-A163CCE91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1160318</xdr:colOff>
      <xdr:row>60</xdr:row>
      <xdr:rowOff>0</xdr:rowOff>
    </xdr:from>
    <xdr:to>
      <xdr:col>10</xdr:col>
      <xdr:colOff>73093</xdr:colOff>
      <xdr:row>76</xdr:row>
      <xdr:rowOff>150159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15022702-BFD8-4A28-923A-FB38EC5E6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20</xdr:row>
      <xdr:rowOff>67234</xdr:rowOff>
    </xdr:from>
    <xdr:to>
      <xdr:col>10</xdr:col>
      <xdr:colOff>747713</xdr:colOff>
      <xdr:row>39</xdr:row>
      <xdr:rowOff>123263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F2781B4-A945-47BD-9BDF-307E8F879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41</xdr:row>
      <xdr:rowOff>0</xdr:rowOff>
    </xdr:from>
    <xdr:to>
      <xdr:col>10</xdr:col>
      <xdr:colOff>747713</xdr:colOff>
      <xdr:row>59</xdr:row>
      <xdr:rowOff>190500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B102A16-EEDA-443B-BC3D-4EAE53FE7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18</xdr:col>
      <xdr:colOff>214313</xdr:colOff>
      <xdr:row>39</xdr:row>
      <xdr:rowOff>190500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C588292-9348-43DE-B525-047AD413C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41</xdr:row>
      <xdr:rowOff>0</xdr:rowOff>
    </xdr:from>
    <xdr:to>
      <xdr:col>18</xdr:col>
      <xdr:colOff>214313</xdr:colOff>
      <xdr:row>59</xdr:row>
      <xdr:rowOff>190500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DB9C10C-FD0C-4DDB-96C3-FFA1EF79F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61</xdr:row>
      <xdr:rowOff>89647</xdr:rowOff>
    </xdr:from>
    <xdr:to>
      <xdr:col>10</xdr:col>
      <xdr:colOff>190500</xdr:colOff>
      <xdr:row>78</xdr:row>
      <xdr:rowOff>11206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DBF7C72-AFA2-4066-BE0A-2CD18EDBA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1224643</xdr:colOff>
      <xdr:row>20</xdr:row>
      <xdr:rowOff>163286</xdr:rowOff>
    </xdr:from>
    <xdr:to>
      <xdr:col>9</xdr:col>
      <xdr:colOff>329093</xdr:colOff>
      <xdr:row>39</xdr:row>
      <xdr:rowOff>106457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ACCF243-3773-4D96-848A-A0C0D113F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435427</xdr:colOff>
      <xdr:row>21</xdr:row>
      <xdr:rowOff>54428</xdr:rowOff>
    </xdr:from>
    <xdr:to>
      <xdr:col>17</xdr:col>
      <xdr:colOff>614842</xdr:colOff>
      <xdr:row>39</xdr:row>
      <xdr:rowOff>201706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58A43C4-6842-447C-95A2-0F5575956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40821</xdr:colOff>
      <xdr:row>41</xdr:row>
      <xdr:rowOff>40822</xdr:rowOff>
    </xdr:from>
    <xdr:to>
      <xdr:col>9</xdr:col>
      <xdr:colOff>397129</xdr:colOff>
      <xdr:row>59</xdr:row>
      <xdr:rowOff>188100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0AF7796-9B5B-4424-B48D-DD54FFD9C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17</xdr:col>
      <xdr:colOff>179415</xdr:colOff>
      <xdr:row>60</xdr:row>
      <xdr:rowOff>147278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24A2A12-33CB-404F-A4BA-BD7EAD417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61</xdr:row>
      <xdr:rowOff>0</xdr:rowOff>
    </xdr:from>
    <xdr:to>
      <xdr:col>8</xdr:col>
      <xdr:colOff>642738</xdr:colOff>
      <xdr:row>77</xdr:row>
      <xdr:rowOff>84845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23C66AB7-918E-413F-9CEE-CABADA01A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187597</xdr:colOff>
      <xdr:row>3</xdr:row>
      <xdr:rowOff>133350</xdr:rowOff>
    </xdr:from>
    <xdr:to>
      <xdr:col>6</xdr:col>
      <xdr:colOff>32315</xdr:colOff>
      <xdr:row>21</xdr:row>
      <xdr:rowOff>70754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C9CDEB5-D764-45AF-95C2-27D61C71E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597" y="771525"/>
          <a:ext cx="4873918" cy="3366404"/>
        </a:xfrm>
        <a:prstGeom prst="rect">
          <a:avLst/>
        </a:prstGeom>
      </xdr:spPr>
    </xdr:pic>
    <xdr:clientData/>
  </xdr:twoCellAnchor>
  <xdr:twoCellAnchor editAs="oneCell">
    <xdr:from>
      <xdr:col>6</xdr:col>
      <xdr:colOff>146615</xdr:colOff>
      <xdr:row>4</xdr:row>
      <xdr:rowOff>66467</xdr:rowOff>
    </xdr:from>
    <xdr:to>
      <xdr:col>12</xdr:col>
      <xdr:colOff>121627</xdr:colOff>
      <xdr:row>21</xdr:row>
      <xdr:rowOff>23336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7BA0736-A06C-4DEE-888B-703635C02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75815" y="895142"/>
          <a:ext cx="5004212" cy="3195369"/>
        </a:xfrm>
        <a:prstGeom prst="rect">
          <a:avLst/>
        </a:prstGeom>
      </xdr:spPr>
    </xdr:pic>
    <xdr:clientData/>
  </xdr:twoCellAnchor>
  <xdr:twoCellAnchor editAs="oneCell">
    <xdr:from>
      <xdr:col>12</xdr:col>
      <xdr:colOff>466725</xdr:colOff>
      <xdr:row>4</xdr:row>
      <xdr:rowOff>23128</xdr:rowOff>
    </xdr:from>
    <xdr:to>
      <xdr:col>18</xdr:col>
      <xdr:colOff>686636</xdr:colOff>
      <xdr:row>22</xdr:row>
      <xdr:rowOff>14280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408E5B63-474E-4AE2-A700-3C20746A2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25125" y="851803"/>
          <a:ext cx="5249111" cy="3420152"/>
        </a:xfrm>
        <a:prstGeom prst="rect">
          <a:avLst/>
        </a:prstGeom>
      </xdr:spPr>
    </xdr:pic>
    <xdr:clientData/>
  </xdr:twoCellAnchor>
  <xdr:twoCellAnchor editAs="oneCell">
    <xdr:from>
      <xdr:col>6</xdr:col>
      <xdr:colOff>271801</xdr:colOff>
      <xdr:row>22</xdr:row>
      <xdr:rowOff>167169</xdr:rowOff>
    </xdr:from>
    <xdr:to>
      <xdr:col>12</xdr:col>
      <xdr:colOff>558774</xdr:colOff>
      <xdr:row>39</xdr:row>
      <xdr:rowOff>135443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C40FEE72-DAD6-4E37-B14B-768226162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33658" y="4439812"/>
          <a:ext cx="5348830" cy="3206774"/>
        </a:xfrm>
        <a:prstGeom prst="rect">
          <a:avLst/>
        </a:prstGeom>
      </xdr:spPr>
    </xdr:pic>
    <xdr:clientData/>
  </xdr:twoCellAnchor>
  <xdr:twoCellAnchor editAs="oneCell">
    <xdr:from>
      <xdr:col>0</xdr:col>
      <xdr:colOff>653142</xdr:colOff>
      <xdr:row>21</xdr:row>
      <xdr:rowOff>176893</xdr:rowOff>
    </xdr:from>
    <xdr:to>
      <xdr:col>6</xdr:col>
      <xdr:colOff>285612</xdr:colOff>
      <xdr:row>39</xdr:row>
      <xdr:rowOff>125370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2963FB2F-4740-4E3D-ACC7-95CFA3A75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3142" y="4259036"/>
          <a:ext cx="4694327" cy="3377477"/>
        </a:xfrm>
        <a:prstGeom prst="rect">
          <a:avLst/>
        </a:prstGeom>
      </xdr:spPr>
    </xdr:pic>
    <xdr:clientData/>
  </xdr:twoCellAnchor>
  <xdr:twoCellAnchor editAs="oneCell">
    <xdr:from>
      <xdr:col>12</xdr:col>
      <xdr:colOff>609600</xdr:colOff>
      <xdr:row>22</xdr:row>
      <xdr:rowOff>47625</xdr:rowOff>
    </xdr:from>
    <xdr:to>
      <xdr:col>19</xdr:col>
      <xdr:colOff>58373</xdr:colOff>
      <xdr:row>39</xdr:row>
      <xdr:rowOff>28092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E4E74902-F284-47E9-8648-815B887CE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668000" y="4305300"/>
          <a:ext cx="5316173" cy="3218967"/>
        </a:xfrm>
        <a:prstGeom prst="rect">
          <a:avLst/>
        </a:prstGeom>
      </xdr:spPr>
    </xdr:pic>
    <xdr:clientData/>
  </xdr:twoCellAnchor>
  <xdr:twoCellAnchor editAs="oneCell">
    <xdr:from>
      <xdr:col>0</xdr:col>
      <xdr:colOff>675410</xdr:colOff>
      <xdr:row>43</xdr:row>
      <xdr:rowOff>51954</xdr:rowOff>
    </xdr:from>
    <xdr:to>
      <xdr:col>7</xdr:col>
      <xdr:colOff>69033</xdr:colOff>
      <xdr:row>64</xdr:row>
      <xdr:rowOff>56873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A86A3789-542F-4FDD-94C5-7FD563B25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5410" y="8416636"/>
          <a:ext cx="5212532" cy="4005419"/>
        </a:xfrm>
        <a:prstGeom prst="rect">
          <a:avLst/>
        </a:prstGeom>
      </xdr:spPr>
    </xdr:pic>
    <xdr:clientData/>
  </xdr:twoCellAnchor>
  <xdr:twoCellAnchor editAs="oneCell">
    <xdr:from>
      <xdr:col>7</xdr:col>
      <xdr:colOff>242454</xdr:colOff>
      <xdr:row>43</xdr:row>
      <xdr:rowOff>51954</xdr:rowOff>
    </xdr:from>
    <xdr:to>
      <xdr:col>13</xdr:col>
      <xdr:colOff>455157</xdr:colOff>
      <xdr:row>63</xdr:row>
      <xdr:rowOff>174215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D055CD43-DE25-44D9-8025-344DD2699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61363" y="8416636"/>
          <a:ext cx="5200339" cy="3932261"/>
        </a:xfrm>
        <a:prstGeom prst="rect">
          <a:avLst/>
        </a:prstGeom>
      </xdr:spPr>
    </xdr:pic>
    <xdr:clientData/>
  </xdr:twoCellAnchor>
  <xdr:twoCellAnchor editAs="oneCell">
    <xdr:from>
      <xdr:col>14</xdr:col>
      <xdr:colOff>1</xdr:colOff>
      <xdr:row>43</xdr:row>
      <xdr:rowOff>17318</xdr:rowOff>
    </xdr:from>
    <xdr:to>
      <xdr:col>20</xdr:col>
      <xdr:colOff>224896</xdr:colOff>
      <xdr:row>63</xdr:row>
      <xdr:rowOff>139579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94194F96-A824-49A6-928A-D31746110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637819" y="8382000"/>
          <a:ext cx="5212532" cy="3932261"/>
        </a:xfrm>
        <a:prstGeom prst="rect">
          <a:avLst/>
        </a:prstGeom>
      </xdr:spPr>
    </xdr:pic>
    <xdr:clientData/>
  </xdr:twoCellAnchor>
  <xdr:twoCellAnchor editAs="oneCell">
    <xdr:from>
      <xdr:col>1</xdr:col>
      <xdr:colOff>259773</xdr:colOff>
      <xdr:row>63</xdr:row>
      <xdr:rowOff>138545</xdr:rowOff>
    </xdr:from>
    <xdr:to>
      <xdr:col>7</xdr:col>
      <xdr:colOff>472476</xdr:colOff>
      <xdr:row>84</xdr:row>
      <xdr:rowOff>70306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89E10F05-7811-4EE3-9A59-A5108957B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91046" y="12313227"/>
          <a:ext cx="5200339" cy="3932261"/>
        </a:xfrm>
        <a:prstGeom prst="rect">
          <a:avLst/>
        </a:prstGeom>
      </xdr:spPr>
    </xdr:pic>
    <xdr:clientData/>
  </xdr:twoCellAnchor>
  <xdr:twoCellAnchor editAs="oneCell">
    <xdr:from>
      <xdr:col>8</xdr:col>
      <xdr:colOff>259773</xdr:colOff>
      <xdr:row>65</xdr:row>
      <xdr:rowOff>34636</xdr:rowOff>
    </xdr:from>
    <xdr:to>
      <xdr:col>13</xdr:col>
      <xdr:colOff>761158</xdr:colOff>
      <xdr:row>83</xdr:row>
      <xdr:rowOff>56271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6A898DE0-29B6-4D76-8E9F-7F3B01375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909955" y="12590318"/>
          <a:ext cx="4657748" cy="34506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7</xdr:col>
      <xdr:colOff>255378</xdr:colOff>
      <xdr:row>109</xdr:row>
      <xdr:rowOff>12523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6A6A65BC-F35C-4462-9B6B-C83095714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31273" y="17214273"/>
          <a:ext cx="5243014" cy="382252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89</xdr:row>
      <xdr:rowOff>0</xdr:rowOff>
    </xdr:from>
    <xdr:to>
      <xdr:col>14</xdr:col>
      <xdr:colOff>255378</xdr:colOff>
      <xdr:row>109</xdr:row>
      <xdr:rowOff>12523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32EB2F17-D7A7-464B-9AA3-9F5EFD12D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650182" y="17214273"/>
          <a:ext cx="5243014" cy="382252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89</xdr:row>
      <xdr:rowOff>0</xdr:rowOff>
    </xdr:from>
    <xdr:to>
      <xdr:col>21</xdr:col>
      <xdr:colOff>255378</xdr:colOff>
      <xdr:row>109</xdr:row>
      <xdr:rowOff>12523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3D47823C-01C7-4859-B9B4-B411F08CD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469091" y="17214273"/>
          <a:ext cx="5243014" cy="382252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7</xdr:col>
      <xdr:colOff>249282</xdr:colOff>
      <xdr:row>130</xdr:row>
      <xdr:rowOff>6427</xdr:rowOff>
    </xdr:to>
    <xdr:pic>
      <xdr:nvPicPr>
        <xdr:cNvPr id="18" name="Grafik 17">
          <a:extLst>
            <a:ext uri="{FF2B5EF4-FFF2-40B4-BE49-F238E27FC236}">
              <a16:creationId xmlns:a16="http://schemas.microsoft.com/office/drawing/2014/main" id="{DA43E382-9636-43A7-8950-D3DAB292D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31273" y="21214773"/>
          <a:ext cx="5236918" cy="3816427"/>
        </a:xfrm>
        <a:prstGeom prst="rect">
          <a:avLst/>
        </a:prstGeom>
      </xdr:spPr>
    </xdr:pic>
    <xdr:clientData/>
  </xdr:twoCellAnchor>
  <xdr:twoCellAnchor editAs="oneCell">
    <xdr:from>
      <xdr:col>13</xdr:col>
      <xdr:colOff>778388</xdr:colOff>
      <xdr:row>110</xdr:row>
      <xdr:rowOff>0</xdr:rowOff>
    </xdr:from>
    <xdr:to>
      <xdr:col>19</xdr:col>
      <xdr:colOff>412956</xdr:colOff>
      <xdr:row>127</xdr:row>
      <xdr:rowOff>142567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C798BB9F-810F-394C-986F-949220B10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696291" y="20586290"/>
          <a:ext cx="4673600" cy="32766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723900</xdr:colOff>
      <xdr:row>2</xdr:row>
      <xdr:rowOff>38100</xdr:rowOff>
    </xdr:from>
    <xdr:to>
      <xdr:col>14</xdr:col>
      <xdr:colOff>342900</xdr:colOff>
      <xdr:row>15</xdr:row>
      <xdr:rowOff>139700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FB6ABC4-E54C-F045-A30E-0F50C45B0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63500</xdr:colOff>
      <xdr:row>17</xdr:row>
      <xdr:rowOff>25400</xdr:rowOff>
    </xdr:from>
    <xdr:to>
      <xdr:col>14</xdr:col>
      <xdr:colOff>723900</xdr:colOff>
      <xdr:row>30</xdr:row>
      <xdr:rowOff>127000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2830B90-F7A6-2A41-960E-593EA35A5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78A71-DE66-DA4C-BB9A-283AC3F93DB8}">
  <dimension ref="A1:I66"/>
  <sheetViews>
    <sheetView topLeftCell="D45" zoomScaleNormal="55" workbookViewId="0">
      <selection activeCell="S61" sqref="S61"/>
    </sheetView>
  </sheetViews>
  <sheetFormatPr baseColWidth="10" defaultRowHeight="16"/>
  <cols>
    <col min="2" max="2" width="28" bestFit="1" customWidth="1"/>
    <col min="3" max="3" width="15.5" bestFit="1" customWidth="1"/>
    <col min="4" max="4" width="13" bestFit="1" customWidth="1"/>
    <col min="5" max="5" width="12" bestFit="1" customWidth="1"/>
    <col min="6" max="6" width="16.5" bestFit="1" customWidth="1"/>
    <col min="7" max="7" width="17.83203125" bestFit="1" customWidth="1"/>
    <col min="8" max="8" width="17.5" bestFit="1" customWidth="1"/>
    <col min="9" max="9" width="13" bestFit="1" customWidth="1"/>
  </cols>
  <sheetData>
    <row r="1" spans="1:9" s="10" customFormat="1"/>
    <row r="2" spans="1:9" s="10" customFormat="1" ht="19">
      <c r="A2" s="11" t="s">
        <v>24</v>
      </c>
    </row>
    <row r="3" spans="1:9" s="10" customFormat="1"/>
    <row r="5" spans="1:9">
      <c r="B5" t="s">
        <v>0</v>
      </c>
      <c r="C5">
        <v>1.07</v>
      </c>
    </row>
    <row r="6" spans="1:9">
      <c r="B6" t="s">
        <v>9</v>
      </c>
      <c r="C6">
        <f>((C5^24)-1)/((C5-1)*(C5^24))</f>
        <v>11.46933400073147</v>
      </c>
    </row>
    <row r="9" spans="1:9">
      <c r="C9" t="s">
        <v>1</v>
      </c>
      <c r="D9" t="s">
        <v>2</v>
      </c>
      <c r="E9" t="s">
        <v>5</v>
      </c>
      <c r="F9" t="s">
        <v>6</v>
      </c>
      <c r="G9" t="s">
        <v>8</v>
      </c>
      <c r="H9" t="s">
        <v>13</v>
      </c>
      <c r="I9" s="7" t="s">
        <v>20</v>
      </c>
    </row>
    <row r="10" spans="1:9">
      <c r="B10" t="s">
        <v>15</v>
      </c>
      <c r="C10" s="2">
        <v>-12623568</v>
      </c>
      <c r="D10" s="2">
        <v>-13260000</v>
      </c>
      <c r="E10" s="2">
        <v>125030</v>
      </c>
      <c r="F10" s="2">
        <v>2584226</v>
      </c>
      <c r="G10" s="2">
        <v>-83569</v>
      </c>
      <c r="H10" s="1" t="s">
        <v>7</v>
      </c>
      <c r="I10" s="8">
        <v>-23257881</v>
      </c>
    </row>
    <row r="11" spans="1:9">
      <c r="B11" t="s">
        <v>3</v>
      </c>
      <c r="C11" s="2">
        <v>-623568</v>
      </c>
      <c r="D11" s="2">
        <v>-260000</v>
      </c>
      <c r="E11" s="1" t="s">
        <v>7</v>
      </c>
      <c r="F11" s="1" t="s">
        <v>7</v>
      </c>
      <c r="G11" s="2">
        <v>-83569</v>
      </c>
      <c r="H11" s="1" t="s">
        <v>7</v>
      </c>
      <c r="I11" s="8">
        <f>G11+F12+E12+D11+C11</f>
        <v>1742119</v>
      </c>
    </row>
    <row r="12" spans="1:9">
      <c r="B12" t="s">
        <v>4</v>
      </c>
      <c r="C12" s="1" t="s">
        <v>7</v>
      </c>
      <c r="D12" s="1" t="s">
        <v>7</v>
      </c>
      <c r="E12" s="2">
        <v>125030</v>
      </c>
      <c r="F12" s="2">
        <v>2584226</v>
      </c>
      <c r="G12" s="1" t="s">
        <v>7</v>
      </c>
      <c r="H12" s="1" t="s">
        <v>7</v>
      </c>
      <c r="I12" s="8"/>
    </row>
    <row r="13" spans="1:9">
      <c r="B13" t="s">
        <v>10</v>
      </c>
      <c r="C13" s="2">
        <f>C11*C6</f>
        <v>-7151909.6641681213</v>
      </c>
      <c r="D13" s="2">
        <f>D11*C6</f>
        <v>-2982026.840190182</v>
      </c>
      <c r="E13" s="1" t="s">
        <v>7</v>
      </c>
      <c r="F13" s="1" t="s">
        <v>7</v>
      </c>
      <c r="G13" s="2">
        <f>G11*C6</f>
        <v>-958480.77310712822</v>
      </c>
      <c r="H13" s="1" t="s">
        <v>7</v>
      </c>
      <c r="I13" s="8">
        <f>I11*C6</f>
        <v>19980944.680020306</v>
      </c>
    </row>
    <row r="14" spans="1:9">
      <c r="B14" t="s">
        <v>11</v>
      </c>
      <c r="C14" s="1" t="s">
        <v>7</v>
      </c>
      <c r="D14" s="1" t="s">
        <v>7</v>
      </c>
      <c r="E14" s="2">
        <f>E12*C6+E10</f>
        <v>1559040.8301114556</v>
      </c>
      <c r="F14" s="2">
        <f>F12*C6+F10</f>
        <v>32223577.127374284</v>
      </c>
      <c r="G14" s="2"/>
      <c r="H14" s="1" t="s">
        <v>7</v>
      </c>
      <c r="I14" s="8"/>
    </row>
    <row r="15" spans="1:9">
      <c r="B15" s="3" t="s">
        <v>12</v>
      </c>
      <c r="C15" s="4">
        <f>C10+C13</f>
        <v>-19775477.664168119</v>
      </c>
      <c r="D15" s="4">
        <f>D10+D13</f>
        <v>-16242026.840190182</v>
      </c>
      <c r="E15" s="4">
        <f>E14</f>
        <v>1559040.8301114556</v>
      </c>
      <c r="F15" s="4">
        <f>F14</f>
        <v>32223577.127374284</v>
      </c>
      <c r="G15" s="4">
        <f>G13+G10</f>
        <v>-1042049.7731071282</v>
      </c>
      <c r="H15" s="4">
        <v>-4577717</v>
      </c>
      <c r="I15" s="9">
        <f>I10+I13</f>
        <v>-3276936.3199796937</v>
      </c>
    </row>
    <row r="16" spans="1:9">
      <c r="B16" t="s">
        <v>14</v>
      </c>
      <c r="C16" s="5">
        <f>C15+D15+E15+F15+G15+H15</f>
        <v>-7854653.3199796844</v>
      </c>
    </row>
    <row r="18" spans="1:7" s="10" customFormat="1"/>
    <row r="19" spans="1:7" s="10" customFormat="1" ht="19">
      <c r="A19" s="11" t="s">
        <v>23</v>
      </c>
    </row>
    <row r="20" spans="1:7" s="10" customFormat="1"/>
    <row r="21" spans="1:7">
      <c r="G21" s="5"/>
    </row>
    <row r="22" spans="1:7">
      <c r="B22" t="s">
        <v>50</v>
      </c>
      <c r="C22" s="2">
        <v>-3276936</v>
      </c>
    </row>
    <row r="23" spans="1:7">
      <c r="B23" t="s">
        <v>49</v>
      </c>
      <c r="C23" s="2">
        <v>-2234887</v>
      </c>
    </row>
    <row r="24" spans="1:7">
      <c r="B24" t="s">
        <v>58</v>
      </c>
      <c r="C24" s="2">
        <v>-1034882</v>
      </c>
    </row>
    <row r="25" spans="1:7">
      <c r="B25" t="s">
        <v>59</v>
      </c>
      <c r="C25" s="2">
        <v>165177</v>
      </c>
    </row>
    <row r="26" spans="1:7">
      <c r="B26" t="s">
        <v>60</v>
      </c>
      <c r="C26" s="2">
        <v>1365117</v>
      </c>
    </row>
    <row r="28" spans="1:7">
      <c r="B28" t="s">
        <v>61</v>
      </c>
      <c r="C28" s="2">
        <v>-2234887</v>
      </c>
    </row>
    <row r="29" spans="1:7">
      <c r="B29" t="s">
        <v>62</v>
      </c>
      <c r="C29" s="2">
        <v>-1636354</v>
      </c>
    </row>
    <row r="30" spans="1:7">
      <c r="B30" t="s">
        <v>63</v>
      </c>
      <c r="C30" s="2">
        <v>-1037826</v>
      </c>
    </row>
    <row r="31" spans="1:7">
      <c r="B31" t="s">
        <v>64</v>
      </c>
      <c r="C31" s="2">
        <v>439298</v>
      </c>
    </row>
    <row r="32" spans="1:7">
      <c r="C32" s="2"/>
    </row>
    <row r="33" spans="2:3">
      <c r="B33" t="s">
        <v>53</v>
      </c>
      <c r="C33" s="2">
        <v>-2234887</v>
      </c>
    </row>
    <row r="34" spans="2:3">
      <c r="B34" t="s">
        <v>51</v>
      </c>
      <c r="C34" s="2">
        <v>-261270</v>
      </c>
    </row>
    <row r="35" spans="2:3">
      <c r="B35" t="s">
        <v>52</v>
      </c>
      <c r="C35" s="2">
        <v>2017707</v>
      </c>
    </row>
    <row r="36" spans="2:3">
      <c r="C36" s="2"/>
    </row>
    <row r="37" spans="2:3">
      <c r="B37" s="12" t="s">
        <v>33</v>
      </c>
      <c r="C37" s="2"/>
    </row>
    <row r="38" spans="2:3">
      <c r="B38" s="15" t="s">
        <v>66</v>
      </c>
      <c r="C38" s="2">
        <v>-2234887</v>
      </c>
    </row>
    <row r="39" spans="2:3">
      <c r="B39" t="s">
        <v>34</v>
      </c>
      <c r="C39" s="2">
        <v>-4073378</v>
      </c>
    </row>
    <row r="40" spans="2:3">
      <c r="B40" t="s">
        <v>35</v>
      </c>
      <c r="C40" s="2">
        <v>-6015255</v>
      </c>
    </row>
    <row r="41" spans="2:3">
      <c r="B41" t="s">
        <v>36</v>
      </c>
      <c r="C41" s="2">
        <v>-2139070</v>
      </c>
    </row>
    <row r="42" spans="2:3">
      <c r="C42" s="2"/>
    </row>
    <row r="43" spans="2:3">
      <c r="B43" s="12" t="s">
        <v>37</v>
      </c>
      <c r="C43" s="2"/>
    </row>
    <row r="44" spans="2:3">
      <c r="B44" s="14" t="s">
        <v>54</v>
      </c>
      <c r="C44" s="2">
        <v>-2234887</v>
      </c>
    </row>
    <row r="45" spans="2:3">
      <c r="B45" s="13" t="s">
        <v>56</v>
      </c>
      <c r="C45" s="2">
        <v>-2436911</v>
      </c>
    </row>
    <row r="46" spans="2:3">
      <c r="B46" s="13" t="s">
        <v>55</v>
      </c>
      <c r="C46" s="2">
        <v>-2097254</v>
      </c>
    </row>
    <row r="47" spans="2:3">
      <c r="B47" s="13" t="s">
        <v>57</v>
      </c>
      <c r="C47" s="2">
        <v>-1715156</v>
      </c>
    </row>
    <row r="49" spans="2:3">
      <c r="B49" t="s">
        <v>44</v>
      </c>
    </row>
    <row r="50" spans="2:3">
      <c r="B50" t="s">
        <v>68</v>
      </c>
      <c r="C50" s="2">
        <v>-2234887</v>
      </c>
    </row>
    <row r="51" spans="2:3">
      <c r="B51" t="s">
        <v>67</v>
      </c>
      <c r="C51" s="2">
        <v>-2241119</v>
      </c>
    </row>
    <row r="60" spans="2:3">
      <c r="B60" s="3" t="s">
        <v>71</v>
      </c>
    </row>
    <row r="61" spans="2:3">
      <c r="B61" t="s">
        <v>72</v>
      </c>
      <c r="C61" s="17">
        <f>1-C44/C45</f>
        <v>8.2901673471045934E-2</v>
      </c>
    </row>
    <row r="62" spans="2:3">
      <c r="B62" t="s">
        <v>73</v>
      </c>
      <c r="C62" s="17">
        <f>1-C47/C45</f>
        <v>0.29617618370141541</v>
      </c>
    </row>
    <row r="65" spans="2:2">
      <c r="B65">
        <f>C61/0.15</f>
        <v>0.55267782314030622</v>
      </c>
    </row>
    <row r="66" spans="2:2">
      <c r="B66">
        <f>C62/0.5</f>
        <v>0.59235236740283082</v>
      </c>
    </row>
  </sheetData>
  <pageMargins left="0.7" right="0.7" top="0.78740157499999996" bottom="0.78740157499999996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E221-F0A1-734A-B63C-9E86BE0195CC}">
  <dimension ref="A1:G48"/>
  <sheetViews>
    <sheetView topLeftCell="D72" zoomScale="125" zoomScaleNormal="55" workbookViewId="0">
      <selection activeCell="L76" sqref="L76"/>
    </sheetView>
  </sheetViews>
  <sheetFormatPr baseColWidth="10" defaultRowHeight="16"/>
  <cols>
    <col min="2" max="2" width="26.1640625" bestFit="1" customWidth="1"/>
    <col min="3" max="5" width="13" bestFit="1" customWidth="1"/>
    <col min="6" max="6" width="13" customWidth="1"/>
    <col min="7" max="7" width="13" bestFit="1" customWidth="1"/>
  </cols>
  <sheetData>
    <row r="1" spans="1:7" s="10" customFormat="1"/>
    <row r="2" spans="1:7" s="10" customFormat="1" ht="19">
      <c r="A2" s="11" t="s">
        <v>27</v>
      </c>
    </row>
    <row r="3" spans="1:7" s="10" customFormat="1"/>
    <row r="4" spans="1:7">
      <c r="D4" s="6"/>
    </row>
    <row r="5" spans="1:7">
      <c r="B5" t="s">
        <v>0</v>
      </c>
      <c r="C5">
        <v>1.07</v>
      </c>
    </row>
    <row r="6" spans="1:7">
      <c r="B6" t="s">
        <v>16</v>
      </c>
      <c r="C6">
        <f>((C5^34)-1)/((C5-1)*(C5^34))</f>
        <v>12.85400936146109</v>
      </c>
    </row>
    <row r="9" spans="1:7">
      <c r="C9" t="s">
        <v>17</v>
      </c>
      <c r="D9" t="s">
        <v>18</v>
      </c>
      <c r="E9" t="s">
        <v>5</v>
      </c>
      <c r="F9" t="s">
        <v>19</v>
      </c>
      <c r="G9" s="7" t="s">
        <v>20</v>
      </c>
    </row>
    <row r="10" spans="1:7">
      <c r="B10" t="s">
        <v>15</v>
      </c>
      <c r="C10" s="2">
        <v>-17160000</v>
      </c>
      <c r="D10" s="2">
        <v>80028</v>
      </c>
      <c r="E10" s="2">
        <v>883409</v>
      </c>
      <c r="F10" s="2">
        <v>-666900</v>
      </c>
      <c r="G10" s="8">
        <v>-16863462</v>
      </c>
    </row>
    <row r="11" spans="1:7">
      <c r="B11" t="s">
        <v>3</v>
      </c>
      <c r="C11" s="2">
        <v>-660000</v>
      </c>
      <c r="D11" s="1" t="s">
        <v>7</v>
      </c>
      <c r="E11" s="1" t="s">
        <v>7</v>
      </c>
      <c r="F11" s="2">
        <v>-666900</v>
      </c>
      <c r="G11" s="8">
        <v>-363462</v>
      </c>
    </row>
    <row r="12" spans="1:7">
      <c r="B12" t="s">
        <v>4</v>
      </c>
      <c r="C12" s="1" t="s">
        <v>7</v>
      </c>
      <c r="D12" s="1">
        <v>80028</v>
      </c>
      <c r="E12" s="2">
        <v>883409</v>
      </c>
      <c r="F12" s="1" t="s">
        <v>7</v>
      </c>
      <c r="G12" s="8"/>
    </row>
    <row r="13" spans="1:7">
      <c r="B13" t="s">
        <v>10</v>
      </c>
      <c r="C13" s="2">
        <f>C11*C6</f>
        <v>-8483646.1785643194</v>
      </c>
      <c r="D13" s="1" t="s">
        <v>7</v>
      </c>
      <c r="E13" s="1" t="s">
        <v>7</v>
      </c>
      <c r="F13" s="2">
        <f>C6*F11</f>
        <v>-8572338.8431584015</v>
      </c>
      <c r="G13" s="8"/>
    </row>
    <row r="14" spans="1:7">
      <c r="B14" t="s">
        <v>11</v>
      </c>
      <c r="C14" s="1" t="s">
        <v>7</v>
      </c>
      <c r="D14" s="2">
        <f>D12*C6+D10</f>
        <v>1108708.661179008</v>
      </c>
      <c r="E14" s="2">
        <f>E12*C6+E10</f>
        <v>12238756.555998979</v>
      </c>
      <c r="F14" s="1" t="s">
        <v>7</v>
      </c>
      <c r="G14" s="8"/>
    </row>
    <row r="15" spans="1:7">
      <c r="B15" s="3" t="s">
        <v>12</v>
      </c>
      <c r="C15" s="4">
        <f>C10+C13</f>
        <v>-25643646.178564318</v>
      </c>
      <c r="D15" s="4">
        <f>D14</f>
        <v>1108708.661179008</v>
      </c>
      <c r="E15" s="4">
        <f>E14</f>
        <v>12238756.555998979</v>
      </c>
      <c r="F15" s="4">
        <f>F10+F13</f>
        <v>-9239238.8431584015</v>
      </c>
      <c r="G15" s="9">
        <f>G10+G11*C6</f>
        <v>-21535405.950535372</v>
      </c>
    </row>
    <row r="16" spans="1:7">
      <c r="B16" t="s">
        <v>14</v>
      </c>
      <c r="C16" s="5">
        <f>C15+D15+E15+F15</f>
        <v>-21535419.804544732</v>
      </c>
      <c r="F16" s="5"/>
    </row>
    <row r="18" spans="1:3" s="10" customFormat="1"/>
    <row r="19" spans="1:3" s="10" customFormat="1" ht="19">
      <c r="A19" s="11" t="s">
        <v>28</v>
      </c>
    </row>
    <row r="20" spans="1:3" s="10" customFormat="1"/>
    <row r="22" spans="1:3">
      <c r="B22" t="s">
        <v>38</v>
      </c>
      <c r="C22" s="2">
        <v>-21535419.804544732</v>
      </c>
    </row>
    <row r="23" spans="1:3">
      <c r="C23" s="2"/>
    </row>
    <row r="24" spans="1:3">
      <c r="B24" t="s">
        <v>65</v>
      </c>
      <c r="C24" s="2">
        <v>-21535419.804544732</v>
      </c>
    </row>
    <row r="25" spans="1:3">
      <c r="B25" t="s">
        <v>58</v>
      </c>
      <c r="C25" s="2">
        <v>-19885411</v>
      </c>
    </row>
    <row r="26" spans="1:3">
      <c r="B26" t="s">
        <v>59</v>
      </c>
      <c r="C26" s="2">
        <v>-18235411</v>
      </c>
    </row>
    <row r="27" spans="1:3">
      <c r="B27" t="s">
        <v>60</v>
      </c>
      <c r="C27" s="2">
        <v>-16585411</v>
      </c>
    </row>
    <row r="28" spans="1:3">
      <c r="C28" s="2"/>
    </row>
    <row r="29" spans="1:3">
      <c r="B29" t="s">
        <v>61</v>
      </c>
      <c r="C29" s="2">
        <v>-21535419.804544732</v>
      </c>
    </row>
    <row r="30" spans="1:3">
      <c r="B30" t="s">
        <v>30</v>
      </c>
      <c r="C30" s="2">
        <v>-20621046</v>
      </c>
    </row>
    <row r="31" spans="1:3">
      <c r="B31" t="s">
        <v>31</v>
      </c>
      <c r="C31" s="2">
        <v>-19706681</v>
      </c>
    </row>
    <row r="32" spans="1:3">
      <c r="B32" t="s">
        <v>32</v>
      </c>
      <c r="C32" s="2">
        <v>-18792317</v>
      </c>
    </row>
    <row r="33" spans="2:3">
      <c r="C33" s="2"/>
    </row>
    <row r="34" spans="2:3">
      <c r="B34" t="s">
        <v>53</v>
      </c>
      <c r="C34" s="2">
        <v>-21535419.804544732</v>
      </c>
    </row>
    <row r="35" spans="2:3">
      <c r="B35" t="s">
        <v>51</v>
      </c>
      <c r="C35" s="2">
        <v>-22085741</v>
      </c>
    </row>
    <row r="36" spans="2:3">
      <c r="B36" t="s">
        <v>52</v>
      </c>
      <c r="C36" s="2">
        <v>-22748973</v>
      </c>
    </row>
    <row r="37" spans="2:3">
      <c r="C37" s="2"/>
    </row>
    <row r="38" spans="2:3">
      <c r="B38" s="12" t="s">
        <v>39</v>
      </c>
      <c r="C38" s="2"/>
    </row>
    <row r="39" spans="2:3">
      <c r="B39" t="s">
        <v>69</v>
      </c>
      <c r="C39" s="2">
        <v>-21535419.804544732</v>
      </c>
    </row>
    <row r="40" spans="2:3">
      <c r="B40" t="s">
        <v>40</v>
      </c>
      <c r="C40" s="2">
        <v>-19682134</v>
      </c>
    </row>
    <row r="41" spans="2:3">
      <c r="B41" t="s">
        <v>41</v>
      </c>
      <c r="C41" s="2">
        <v>-16423463</v>
      </c>
    </row>
    <row r="42" spans="2:3">
      <c r="B42" t="s">
        <v>42</v>
      </c>
      <c r="C42" s="2">
        <v>-9674720</v>
      </c>
    </row>
    <row r="43" spans="2:3">
      <c r="B43" t="s">
        <v>43</v>
      </c>
      <c r="C43" s="2">
        <v>3287141</v>
      </c>
    </row>
    <row r="46" spans="2:3">
      <c r="B46" t="s">
        <v>44</v>
      </c>
      <c r="C46" s="2"/>
    </row>
    <row r="47" spans="2:3">
      <c r="B47" t="s">
        <v>68</v>
      </c>
      <c r="C47" s="2">
        <v>-21535419.804544732</v>
      </c>
    </row>
    <row r="48" spans="2:3">
      <c r="B48" t="s">
        <v>67</v>
      </c>
      <c r="C48" s="2">
        <v>-73415862</v>
      </c>
    </row>
  </sheetData>
  <pageMargins left="0.7" right="0.7" top="0.78740157499999996" bottom="0.78740157499999996" header="0.3" footer="0.3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7AA62-4DC3-094D-9862-1065BEF2207A}">
  <dimension ref="A1:F47"/>
  <sheetViews>
    <sheetView topLeftCell="A34" zoomScale="69" zoomScaleNormal="70" workbookViewId="0">
      <selection activeCell="M68" sqref="M68"/>
    </sheetView>
  </sheetViews>
  <sheetFormatPr baseColWidth="10" defaultRowHeight="16"/>
  <cols>
    <col min="2" max="2" width="26.1640625" bestFit="1" customWidth="1"/>
    <col min="3" max="3" width="28.33203125" bestFit="1" customWidth="1"/>
    <col min="4" max="4" width="16.5" bestFit="1" customWidth="1"/>
    <col min="5" max="5" width="17.83203125" bestFit="1" customWidth="1"/>
    <col min="6" max="6" width="13" bestFit="1" customWidth="1"/>
  </cols>
  <sheetData>
    <row r="1" spans="1:6" s="10" customFormat="1"/>
    <row r="2" spans="1:6" s="10" customFormat="1" ht="19">
      <c r="A2" s="11" t="s">
        <v>25</v>
      </c>
    </row>
    <row r="3" spans="1:6" s="10" customFormat="1"/>
    <row r="5" spans="1:6">
      <c r="B5" t="s">
        <v>0</v>
      </c>
      <c r="C5">
        <v>1.07</v>
      </c>
    </row>
    <row r="6" spans="1:6">
      <c r="B6" t="s">
        <v>9</v>
      </c>
      <c r="C6">
        <f>((C5^24)-1)/((C5-1)*(C5^24))</f>
        <v>11.46933400073147</v>
      </c>
    </row>
    <row r="9" spans="1:6">
      <c r="C9" t="s">
        <v>22</v>
      </c>
      <c r="D9" t="s">
        <v>21</v>
      </c>
      <c r="E9" t="s">
        <v>8</v>
      </c>
    </row>
    <row r="10" spans="1:6">
      <c r="B10" t="s">
        <v>15</v>
      </c>
      <c r="C10" s="2">
        <v>-13841570</v>
      </c>
      <c r="D10" s="2">
        <v>1962240</v>
      </c>
      <c r="E10" s="2">
        <v>-516840</v>
      </c>
      <c r="F10" s="2"/>
    </row>
    <row r="11" spans="1:6">
      <c r="B11" t="s">
        <v>3</v>
      </c>
      <c r="C11" s="2">
        <v>-2466570</v>
      </c>
      <c r="D11" s="1" t="s">
        <v>7</v>
      </c>
      <c r="E11" s="2">
        <v>-516840</v>
      </c>
      <c r="F11" s="2"/>
    </row>
    <row r="12" spans="1:6">
      <c r="B12" t="s">
        <v>4</v>
      </c>
      <c r="C12" s="1" t="s">
        <v>7</v>
      </c>
      <c r="D12" s="2">
        <v>1962240</v>
      </c>
      <c r="E12" s="1" t="s">
        <v>7</v>
      </c>
      <c r="F12" s="2"/>
    </row>
    <row r="13" spans="1:6">
      <c r="B13" t="s">
        <v>10</v>
      </c>
      <c r="C13" s="2">
        <f>C11*C6</f>
        <v>-28289915.16618422</v>
      </c>
      <c r="D13" s="1" t="s">
        <v>7</v>
      </c>
      <c r="E13" s="2">
        <f>E11*C6</f>
        <v>-5927810.584938053</v>
      </c>
      <c r="F13" s="2"/>
    </row>
    <row r="14" spans="1:6">
      <c r="B14" t="s">
        <v>11</v>
      </c>
      <c r="C14" s="1" t="s">
        <v>7</v>
      </c>
      <c r="D14" s="2">
        <f>D12*C6+D10</f>
        <v>24467825.949595321</v>
      </c>
      <c r="E14" s="2"/>
      <c r="F14" s="2"/>
    </row>
    <row r="15" spans="1:6">
      <c r="B15" s="3" t="s">
        <v>12</v>
      </c>
      <c r="C15" s="4">
        <f>C10+C13</f>
        <v>-42131485.166184217</v>
      </c>
      <c r="D15" s="4">
        <f>D14</f>
        <v>24467825.949595321</v>
      </c>
      <c r="E15" s="4">
        <f>E13+E10</f>
        <v>-6444650.584938053</v>
      </c>
      <c r="F15" s="5"/>
    </row>
    <row r="16" spans="1:6">
      <c r="B16" t="s">
        <v>14</v>
      </c>
      <c r="C16" s="5">
        <f>C15+D15+E15</f>
        <v>-24108309.801526949</v>
      </c>
    </row>
    <row r="18" spans="1:3" s="10" customFormat="1"/>
    <row r="19" spans="1:3" s="10" customFormat="1" ht="19">
      <c r="A19" s="11" t="s">
        <v>26</v>
      </c>
    </row>
    <row r="20" spans="1:3" s="10" customFormat="1"/>
    <row r="22" spans="1:3">
      <c r="B22" t="s">
        <v>38</v>
      </c>
      <c r="C22" s="2">
        <v>-24108309</v>
      </c>
    </row>
    <row r="23" spans="1:3">
      <c r="B23" t="s">
        <v>29</v>
      </c>
      <c r="C23" s="2">
        <v>-17663659</v>
      </c>
    </row>
    <row r="24" spans="1:3">
      <c r="C24" s="2"/>
    </row>
    <row r="25" spans="1:3">
      <c r="B25" t="s">
        <v>65</v>
      </c>
      <c r="C25" s="2">
        <v>-17663659</v>
      </c>
    </row>
    <row r="26" spans="1:3">
      <c r="B26" t="s">
        <v>58</v>
      </c>
      <c r="C26" s="2">
        <v>-16526159</v>
      </c>
    </row>
    <row r="27" spans="1:3">
      <c r="B27" t="s">
        <v>59</v>
      </c>
      <c r="C27" s="2">
        <v>-15388659</v>
      </c>
    </row>
    <row r="28" spans="1:3">
      <c r="B28" t="s">
        <v>60</v>
      </c>
      <c r="C28" s="2">
        <v>-14251159</v>
      </c>
    </row>
    <row r="29" spans="1:3">
      <c r="C29" s="2"/>
    </row>
    <row r="30" spans="1:3">
      <c r="B30" t="s">
        <v>61</v>
      </c>
      <c r="C30" s="2">
        <v>-17663659</v>
      </c>
    </row>
    <row r="31" spans="1:3">
      <c r="B31" t="s">
        <v>30</v>
      </c>
      <c r="C31" s="2">
        <v>-17096304</v>
      </c>
    </row>
    <row r="32" spans="1:3">
      <c r="B32" t="s">
        <v>31</v>
      </c>
      <c r="C32" s="2">
        <v>-16528949</v>
      </c>
    </row>
    <row r="33" spans="2:3">
      <c r="B33" t="s">
        <v>32</v>
      </c>
      <c r="C33" s="2">
        <v>-15961595</v>
      </c>
    </row>
    <row r="34" spans="2:3">
      <c r="C34" s="2"/>
    </row>
    <row r="35" spans="2:3">
      <c r="B35" t="s">
        <v>53</v>
      </c>
      <c r="C35" s="2">
        <v>-17663659</v>
      </c>
    </row>
    <row r="36" spans="2:3">
      <c r="B36" t="s">
        <v>51</v>
      </c>
      <c r="C36" s="2">
        <v>-18208851</v>
      </c>
    </row>
    <row r="37" spans="2:3">
      <c r="B37" t="s">
        <v>52</v>
      </c>
      <c r="C37" s="2">
        <v>-18383990</v>
      </c>
    </row>
    <row r="38" spans="2:3">
      <c r="C38" s="2"/>
    </row>
    <row r="39" spans="2:3">
      <c r="B39" s="12" t="s">
        <v>44</v>
      </c>
      <c r="C39" s="2"/>
    </row>
    <row r="40" spans="2:3">
      <c r="B40" t="s">
        <v>67</v>
      </c>
      <c r="C40" s="2">
        <v>-17663659</v>
      </c>
    </row>
    <row r="41" spans="2:3">
      <c r="B41" t="s">
        <v>68</v>
      </c>
      <c r="C41" s="2">
        <v>-14943973</v>
      </c>
    </row>
    <row r="42" spans="2:3">
      <c r="C42" s="2"/>
    </row>
    <row r="43" spans="2:3">
      <c r="B43" s="12" t="s">
        <v>45</v>
      </c>
      <c r="C43" s="2"/>
    </row>
    <row r="44" spans="2:3">
      <c r="B44" t="s">
        <v>70</v>
      </c>
      <c r="C44" s="2">
        <v>-17663659</v>
      </c>
    </row>
    <row r="45" spans="2:3">
      <c r="B45" t="s">
        <v>46</v>
      </c>
      <c r="C45" s="2">
        <v>-11578777</v>
      </c>
    </row>
    <row r="46" spans="2:3">
      <c r="B46" t="s">
        <v>47</v>
      </c>
      <c r="C46" s="2">
        <v>-5429746</v>
      </c>
    </row>
    <row r="47" spans="2:3">
      <c r="B47" t="s">
        <v>48</v>
      </c>
      <c r="C47" s="2">
        <v>687210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9C32-ACA8-480F-B855-02B15633E52F}">
  <dimension ref="A1:A88"/>
  <sheetViews>
    <sheetView topLeftCell="A101" zoomScale="62" zoomScaleNormal="55" workbookViewId="0">
      <selection activeCell="O119" sqref="O119"/>
    </sheetView>
  </sheetViews>
  <sheetFormatPr baseColWidth="10" defaultColWidth="11" defaultRowHeight="15"/>
  <cols>
    <col min="1" max="16384" width="11" style="16"/>
  </cols>
  <sheetData>
    <row r="1" spans="1:1" s="10" customFormat="1" ht="16"/>
    <row r="2" spans="1:1" s="10" customFormat="1" ht="19">
      <c r="A2" s="11" t="s">
        <v>23</v>
      </c>
    </row>
    <row r="3" spans="1:1" s="10" customFormat="1" ht="16"/>
    <row r="41" spans="1:1" s="10" customFormat="1" ht="16"/>
    <row r="42" spans="1:1" s="10" customFormat="1" ht="19">
      <c r="A42" s="11" t="s">
        <v>28</v>
      </c>
    </row>
    <row r="43" spans="1:1" s="10" customFormat="1" ht="16"/>
    <row r="86" spans="1:1" s="10" customFormat="1" ht="16"/>
    <row r="87" spans="1:1" s="10" customFormat="1" ht="19">
      <c r="A87" s="11" t="s">
        <v>26</v>
      </c>
    </row>
    <row r="88" spans="1:1" s="10" customFormat="1" ht="16"/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F65FF-7A94-C34C-B482-2DE3FD7D930E}">
  <dimension ref="C7:D18"/>
  <sheetViews>
    <sheetView tabSelected="1" topLeftCell="A2" workbookViewId="0">
      <selection activeCell="P22" sqref="P22"/>
    </sheetView>
  </sheetViews>
  <sheetFormatPr baseColWidth="10" defaultRowHeight="16"/>
  <sheetData>
    <row r="7" spans="3:4">
      <c r="C7" t="s">
        <v>74</v>
      </c>
      <c r="D7" s="18">
        <v>0.78749999999999998</v>
      </c>
    </row>
    <row r="8" spans="3:4">
      <c r="C8" t="s">
        <v>75</v>
      </c>
      <c r="D8" s="18">
        <v>0.12039999999999999</v>
      </c>
    </row>
    <row r="9" spans="3:4">
      <c r="C9" t="s">
        <v>76</v>
      </c>
      <c r="D9" s="18">
        <v>6.7400000000000002E-2</v>
      </c>
    </row>
    <row r="10" spans="3:4">
      <c r="C10" t="s">
        <v>77</v>
      </c>
      <c r="D10" s="18">
        <v>2.3199999999999998E-2</v>
      </c>
    </row>
    <row r="13" spans="3:4">
      <c r="C13" t="s">
        <v>78</v>
      </c>
      <c r="D13" s="18">
        <v>0.63369999999999993</v>
      </c>
    </row>
    <row r="14" spans="3:4">
      <c r="C14" t="s">
        <v>82</v>
      </c>
      <c r="D14" s="18">
        <v>0.16900000000000001</v>
      </c>
    </row>
    <row r="15" spans="3:4">
      <c r="C15" t="s">
        <v>79</v>
      </c>
      <c r="D15" s="18">
        <v>4.2200000000000001E-2</v>
      </c>
    </row>
    <row r="16" spans="3:4">
      <c r="C16" t="s">
        <v>80</v>
      </c>
      <c r="D16" s="18">
        <v>2.8199999999999999E-2</v>
      </c>
    </row>
    <row r="17" spans="3:4">
      <c r="C17" t="s">
        <v>83</v>
      </c>
      <c r="D17" s="18">
        <v>4.6300000000000001E-2</v>
      </c>
    </row>
    <row r="18" spans="3:4">
      <c r="C18" t="s">
        <v>81</v>
      </c>
      <c r="D18" s="18">
        <v>3.5200000000000002E-2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GM 1</vt:lpstr>
      <vt:lpstr>GM2</vt:lpstr>
      <vt:lpstr>GM3</vt:lpstr>
      <vt:lpstr>Grafiken_GM</vt:lpstr>
      <vt:lpstr>Sonstige Grafiken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2021-08-31T11:35:47Z</dcterms:created>
  <dcterms:modified xsi:type="dcterms:W3CDTF">2021-09-23T10:59:26Z</dcterms:modified>
</cp:coreProperties>
</file>